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5" yWindow="82" windowWidth="18774" windowHeight="9346" activeTab="0"/>
  </bookViews>
  <sheets>
    <sheet name="Auflage" sheetId="1" r:id="rId1"/>
  </sheets>
  <definedNames>
    <definedName name="_xlnm.Print_Area" localSheetId="0">'Auflage'!$A$1:$T$37</definedName>
    <definedName name="Gast1">'Auflage'!$P$14:$P$20</definedName>
    <definedName name="Gast2">'Auflage'!$O$14:$O$20</definedName>
    <definedName name="Gast3">'Auflage'!$N$14:$N$20</definedName>
    <definedName name="Gast4">'Auflage'!$M$14:$M$20</definedName>
    <definedName name="GastS1">'Auflage'!$P$14:$P$20</definedName>
    <definedName name="GastS2">'Auflage'!$O$14:$O$20</definedName>
    <definedName name="GastS3">'Auflage'!$N$14:$N$20</definedName>
    <definedName name="GastS4">'Auflage'!$M$14:$M$20</definedName>
    <definedName name="GesamtG">'Auflage'!$L$14:$L$20</definedName>
    <definedName name="GesamtG3">'Auflage'!$L$14:$L$18</definedName>
    <definedName name="GesamtH">'Auflage'!$I$14:$I$20</definedName>
    <definedName name="GesamtH3">'Auflage'!$I$14:$I$18</definedName>
    <definedName name="HeimS1">'Auflage'!$E$14:$E$20</definedName>
    <definedName name="HeimS2">'Auflage'!$F$14:$F$20</definedName>
    <definedName name="HeimS3">'Auflage'!$G$14:$G$20</definedName>
    <definedName name="HeimS4">'Auflage'!$H$14:$H$20</definedName>
  </definedNames>
  <calcPr fullCalcOnLoad="1"/>
</workbook>
</file>

<file path=xl/comments1.xml><?xml version="1.0" encoding="utf-8"?>
<comments xmlns="http://schemas.openxmlformats.org/spreadsheetml/2006/main">
  <authors>
    <author>KSPL Ulm</author>
  </authors>
  <commentList>
    <comment ref="R2" authorId="0">
      <text>
        <r>
          <rPr>
            <b/>
            <sz val="10"/>
            <rFont val="Tahoma"/>
            <family val="2"/>
          </rPr>
          <t>KSPL Ulm: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NEU:</t>
        </r>
        <r>
          <rPr>
            <sz val="10"/>
            <rFont val="Tahoma"/>
            <family val="2"/>
          </rPr>
          <t xml:space="preserve">
in der Auflageversion werden die Ergebnisse beim Auflageschießen als</t>
        </r>
        <r>
          <rPr>
            <b/>
            <sz val="10"/>
            <rFont val="Tahoma"/>
            <family val="2"/>
          </rPr>
          <t xml:space="preserve"> Zehntel-Wertung </t>
        </r>
        <r>
          <rPr>
            <sz val="10"/>
            <rFont val="Tahoma"/>
            <family val="2"/>
          </rPr>
          <t>eingegeben, also 9,7; 8,1; 10,4 usw. und wird in Summe auch so angezeigt.</t>
        </r>
      </text>
    </comment>
  </commentList>
</comments>
</file>

<file path=xl/sharedStrings.xml><?xml version="1.0" encoding="utf-8"?>
<sst xmlns="http://schemas.openxmlformats.org/spreadsheetml/2006/main" count="134" uniqueCount="120">
  <si>
    <t>Württembergischer Schützenverband 1850 e. V.</t>
  </si>
  <si>
    <t>Schützenkreis Ulm</t>
  </si>
  <si>
    <t>Rundenwettkampf Kreisklasse</t>
  </si>
  <si>
    <t>Ort:</t>
  </si>
  <si>
    <t>Datum:</t>
  </si>
  <si>
    <t>X</t>
  </si>
  <si>
    <t>Kreisklasse</t>
  </si>
  <si>
    <t>Gruppe:</t>
  </si>
  <si>
    <t>Disziplin:</t>
  </si>
  <si>
    <t>Mannschaft 1:</t>
  </si>
  <si>
    <t>Nr.</t>
  </si>
  <si>
    <t>Mannschaft 2:</t>
  </si>
  <si>
    <t xml:space="preserve">  Vereinsname:</t>
  </si>
  <si>
    <t xml:space="preserve">  Vereinsname Gast:</t>
  </si>
  <si>
    <t>Heimmanschaft</t>
  </si>
  <si>
    <t>Gastmannschaft</t>
  </si>
  <si>
    <t>links</t>
  </si>
  <si>
    <t>rechts</t>
  </si>
  <si>
    <t>Name</t>
  </si>
  <si>
    <t>Ges.</t>
  </si>
  <si>
    <t>Mannschaftswert.</t>
  </si>
  <si>
    <t>Serie 1</t>
  </si>
  <si>
    <t>Serie 2</t>
  </si>
  <si>
    <t>Serie 3</t>
  </si>
  <si>
    <t>Serie 4</t>
  </si>
  <si>
    <t>4er</t>
  </si>
  <si>
    <t>3er</t>
  </si>
  <si>
    <t>AK</t>
  </si>
  <si>
    <t>AK = außer Konkurrenz</t>
  </si>
  <si>
    <t>Mannschaftsführer</t>
  </si>
  <si>
    <t xml:space="preserve">   Schießleiter</t>
  </si>
  <si>
    <t>Albeck</t>
  </si>
  <si>
    <t>Luftgewehr</t>
  </si>
  <si>
    <t>3 Schützen/Mannschaft</t>
  </si>
  <si>
    <t>Altheim/Alb</t>
  </si>
  <si>
    <t>Luftgewehr Jugend</t>
  </si>
  <si>
    <t>4 Schützen/Mannschaft</t>
  </si>
  <si>
    <r>
      <t>Wettkampfbericht:</t>
    </r>
    <r>
      <rPr>
        <sz val="10"/>
        <rFont val="Arial"/>
        <family val="2"/>
      </rPr>
      <t xml:space="preserve"> (Besondere Vorkommnisse, Zuschauer, Medienvertreter usw.)</t>
    </r>
  </si>
  <si>
    <t>Altheim/Weihung</t>
  </si>
  <si>
    <t>Luftgewehr Auflage</t>
  </si>
  <si>
    <t>Asch</t>
  </si>
  <si>
    <t>Beimerstetten</t>
  </si>
  <si>
    <t>Berghülen</t>
  </si>
  <si>
    <t>Bernstadt</t>
  </si>
  <si>
    <t>Blaubeuren</t>
  </si>
  <si>
    <t>Verteiler: Ligaobmann / Heimmannschaft / Gastmannschaft / Schießleiter</t>
  </si>
  <si>
    <t>© Kreissportleiter J. Fiseli</t>
  </si>
  <si>
    <t>Dornstadt-Bollingen</t>
  </si>
  <si>
    <t>Ehrenstein</t>
  </si>
  <si>
    <t>Erbach</t>
  </si>
  <si>
    <t>Ermingen</t>
  </si>
  <si>
    <t>Ettlenschieß</t>
  </si>
  <si>
    <t>Herrlingen</t>
  </si>
  <si>
    <t>Illerrieden</t>
  </si>
  <si>
    <t>Langenau</t>
  </si>
  <si>
    <t>Machtolsheim</t>
  </si>
  <si>
    <t>Neenstetten</t>
  </si>
  <si>
    <t>Nellingen</t>
  </si>
  <si>
    <t>Oberkirchberg-Beutelr.</t>
  </si>
  <si>
    <t>Rammingen</t>
  </si>
  <si>
    <t>Scharenstetten</t>
  </si>
  <si>
    <t>Schnürpflingen</t>
  </si>
  <si>
    <t>Sonderbuch</t>
  </si>
  <si>
    <t>Ulm</t>
  </si>
  <si>
    <t>Ulm-Söflingen</t>
  </si>
  <si>
    <t>Ulm-Wiblingen</t>
  </si>
  <si>
    <t>Unterkirchberg</t>
  </si>
  <si>
    <t>Wangen</t>
  </si>
  <si>
    <t>Weidenstetten</t>
  </si>
  <si>
    <t>Westerstetten</t>
  </si>
  <si>
    <t>Wippingen</t>
  </si>
  <si>
    <t>Balzheim</t>
  </si>
  <si>
    <t>Da.</t>
  </si>
  <si>
    <t>Da.1</t>
  </si>
  <si>
    <t>Da.2</t>
  </si>
  <si>
    <t xml:space="preserve">  </t>
  </si>
  <si>
    <t>Arnegg</t>
  </si>
  <si>
    <t>Kreis Iller</t>
  </si>
  <si>
    <t xml:space="preserve"> ---Auswahl Disziplin---</t>
  </si>
  <si>
    <t>7700 neutral</t>
  </si>
  <si>
    <t>7701 Schützenabteilung Albeck</t>
  </si>
  <si>
    <t>7702 Schützenverein Altheim/Alb</t>
  </si>
  <si>
    <t>7703 Schützenverein Altheim/Weihung</t>
  </si>
  <si>
    <t>7704 Schützenverein Arnegg</t>
  </si>
  <si>
    <t>7705 Sportschützenverein Asch</t>
  </si>
  <si>
    <t>7706 DAV-Skiabteilung-Biathlon Ulm</t>
  </si>
  <si>
    <t>7707 Schützenverein Beimerstetten</t>
  </si>
  <si>
    <t>7708 Schützenverein Berghülen</t>
  </si>
  <si>
    <t>7709 Sportschützenverein Bernstadt</t>
  </si>
  <si>
    <t>7711 Sportschützen Dornstadt-Bollingen</t>
  </si>
  <si>
    <t>7712 Schützenverein Ehrenstein</t>
  </si>
  <si>
    <t>7713 Schützenverein Ettlenschieß</t>
  </si>
  <si>
    <t>7714 Schützengesellsch. Herrlingen</t>
  </si>
  <si>
    <t>7715 Zimmerstutzenges. Langenau</t>
  </si>
  <si>
    <t>7716 Schützenverein Machtolsheim</t>
  </si>
  <si>
    <t>7717 Schützenverein Neenstetten</t>
  </si>
  <si>
    <t>7718 Schützenverein Nellingen</t>
  </si>
  <si>
    <t>7719 Schützenv. Oberkirchberg-Beutelr.</t>
  </si>
  <si>
    <t>7720 Schützenverein Sonderbuch</t>
  </si>
  <si>
    <t>7721 Schützenverein Scharenstetten</t>
  </si>
  <si>
    <t>7722 Schützengilde Ulm</t>
  </si>
  <si>
    <t>7724 KK-Schützenv. Ulm-Söflingen</t>
  </si>
  <si>
    <t>7725 Bogensportverein Ulm</t>
  </si>
  <si>
    <t>7726 Schützenverein Ulm-Wiblingen</t>
  </si>
  <si>
    <t>7727 Schützenverein Weidenstetten</t>
  </si>
  <si>
    <t>7728 Schützenverein Westerstetten</t>
  </si>
  <si>
    <t>7729 Schützenverein Wippingen</t>
  </si>
  <si>
    <t>7730 Schützenverein Unterkirchberg</t>
  </si>
  <si>
    <t>7731 Schützengilde Erbach</t>
  </si>
  <si>
    <t>7732 Schützenabteilung Ermingen</t>
  </si>
  <si>
    <t>7733 Schützenverein Schnürpflingen</t>
  </si>
  <si>
    <t>7734 Schützenverein Rammingen</t>
  </si>
  <si>
    <t>7735 Schützenverein Wangen</t>
  </si>
  <si>
    <t>7736 Schützenverein Illerrieden</t>
  </si>
  <si>
    <t>7737 SKF Sportschützen Ulm</t>
  </si>
  <si>
    <t>7799 Kreis Iller</t>
  </si>
  <si>
    <t>Achtung: Eingabe als Zehntel-Wertung</t>
  </si>
  <si>
    <t>Hinweis für Auflage-Version</t>
  </si>
  <si>
    <t>Luftpistole Auflage</t>
  </si>
  <si>
    <t>Version Auflage 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</si>
</sst>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"/>
    <numFmt numFmtId="166" formatCode="0.0000"/>
    <numFmt numFmtId="167" formatCode="0.00000"/>
    <numFmt numFmtId="168" formatCode="0000"/>
    <numFmt numFmtId="169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23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 diagonalUp="1" diagonalDown="1">
      <left style="thin"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 style="medium"/>
      <diagonal style="thin"/>
    </border>
    <border diagonalUp="1" diagonalDown="1">
      <left/>
      <right style="thin"/>
      <top/>
      <bottom style="medium"/>
      <diagonal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3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164" fontId="0" fillId="33" borderId="0" xfId="0" applyNumberFormat="1" applyFill="1" applyBorder="1" applyAlignment="1" applyProtection="1">
      <alignment vertical="center"/>
      <protection/>
    </xf>
    <xf numFmtId="164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" fillId="0" borderId="0" xfId="0" applyNumberFormat="1" applyFont="1" applyFill="1" applyAlignment="1" applyProtection="1">
      <alignment/>
      <protection hidden="1"/>
    </xf>
    <xf numFmtId="165" fontId="10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66" fontId="2" fillId="0" borderId="0" xfId="0" applyNumberFormat="1" applyFont="1" applyFill="1" applyAlignment="1" applyProtection="1">
      <alignment/>
      <protection hidden="1"/>
    </xf>
    <xf numFmtId="167" fontId="2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10" fillId="0" borderId="0" xfId="0" applyNumberFormat="1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/>
    </xf>
    <xf numFmtId="1" fontId="11" fillId="33" borderId="0" xfId="0" applyNumberFormat="1" applyFont="1" applyFill="1" applyBorder="1" applyAlignment="1" applyProtection="1">
      <alignment horizontal="center"/>
      <protection/>
    </xf>
    <xf numFmtId="22" fontId="0" fillId="0" borderId="0" xfId="0" applyNumberFormat="1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4" fillId="33" borderId="16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Alignment="1" applyProtection="1">
      <alignment/>
      <protection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6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168" fontId="0" fillId="0" borderId="0" xfId="0" applyNumberFormat="1" applyFont="1" applyFill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 hidden="1"/>
    </xf>
    <xf numFmtId="1" fontId="0" fillId="0" borderId="21" xfId="0" applyNumberFormat="1" applyFont="1" applyFill="1" applyBorder="1" applyAlignment="1" applyProtection="1">
      <alignment horizontal="center" vertical="center"/>
      <protection hidden="1"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0" fillId="0" borderId="24" xfId="0" applyNumberFormat="1" applyFont="1" applyFill="1" applyBorder="1" applyAlignment="1" applyProtection="1">
      <alignment horizontal="center" vertical="center"/>
      <protection hidden="1"/>
    </xf>
    <xf numFmtId="1" fontId="0" fillId="0" borderId="25" xfId="0" applyNumberFormat="1" applyFont="1" applyFill="1" applyBorder="1" applyAlignment="1" applyProtection="1">
      <alignment horizontal="center" vertical="center"/>
      <protection hidden="1"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1" fontId="0" fillId="0" borderId="27" xfId="0" applyNumberFormat="1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1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34" borderId="11" xfId="0" applyNumberFormat="1" applyFont="1" applyFill="1" applyBorder="1" applyAlignment="1" applyProtection="1">
      <alignment horizontal="center" vertical="center"/>
      <protection hidden="1"/>
    </xf>
    <xf numFmtId="1" fontId="0" fillId="34" borderId="13" xfId="0" applyNumberFormat="1" applyFont="1" applyFill="1" applyBorder="1" applyAlignment="1" applyProtection="1">
      <alignment horizontal="center" vertical="center"/>
      <protection hidden="1"/>
    </xf>
    <xf numFmtId="1" fontId="0" fillId="34" borderId="13" xfId="0" applyNumberFormat="1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/>
      <protection/>
    </xf>
    <xf numFmtId="169" fontId="4" fillId="0" borderId="28" xfId="0" applyNumberFormat="1" applyFont="1" applyFill="1" applyBorder="1" applyAlignment="1" applyProtection="1">
      <alignment horizontal="center"/>
      <protection hidden="1"/>
    </xf>
    <xf numFmtId="169" fontId="4" fillId="0" borderId="29" xfId="0" applyNumberFormat="1" applyFont="1" applyFill="1" applyBorder="1" applyAlignment="1" applyProtection="1">
      <alignment horizontal="center"/>
      <protection hidden="1"/>
    </xf>
    <xf numFmtId="169" fontId="4" fillId="35" borderId="28" xfId="0" applyNumberFormat="1" applyFont="1" applyFill="1" applyBorder="1" applyAlignment="1" applyProtection="1">
      <alignment horizontal="center"/>
      <protection hidden="1"/>
    </xf>
    <xf numFmtId="169" fontId="4" fillId="0" borderId="30" xfId="0" applyNumberFormat="1" applyFont="1" applyFill="1" applyBorder="1" applyAlignment="1" applyProtection="1">
      <alignment horizontal="center"/>
      <protection hidden="1"/>
    </xf>
    <xf numFmtId="169" fontId="4" fillId="0" borderId="12" xfId="0" applyNumberFormat="1" applyFont="1" applyFill="1" applyBorder="1" applyAlignment="1" applyProtection="1">
      <alignment horizontal="center"/>
      <protection hidden="1"/>
    </xf>
    <xf numFmtId="169" fontId="4" fillId="35" borderId="30" xfId="0" applyNumberFormat="1" applyFont="1" applyFill="1" applyBorder="1" applyAlignment="1" applyProtection="1">
      <alignment horizontal="center"/>
      <protection hidden="1"/>
    </xf>
    <xf numFmtId="169" fontId="4" fillId="0" borderId="31" xfId="0" applyNumberFormat="1" applyFont="1" applyFill="1" applyBorder="1" applyAlignment="1" applyProtection="1">
      <alignment horizontal="center"/>
      <protection hidden="1"/>
    </xf>
    <xf numFmtId="169" fontId="4" fillId="0" borderId="32" xfId="0" applyNumberFormat="1" applyFont="1" applyFill="1" applyBorder="1" applyAlignment="1" applyProtection="1">
      <alignment horizontal="center"/>
      <protection hidden="1"/>
    </xf>
    <xf numFmtId="169" fontId="4" fillId="0" borderId="33" xfId="0" applyNumberFormat="1" applyFont="1" applyFill="1" applyBorder="1" applyAlignment="1" applyProtection="1">
      <alignment horizontal="center"/>
      <protection hidden="1"/>
    </xf>
    <xf numFmtId="169" fontId="4" fillId="35" borderId="32" xfId="0" applyNumberFormat="1" applyFont="1" applyFill="1" applyBorder="1" applyAlignment="1" applyProtection="1">
      <alignment horizontal="center"/>
      <protection hidden="1"/>
    </xf>
    <xf numFmtId="169" fontId="4" fillId="0" borderId="34" xfId="0" applyNumberFormat="1" applyFont="1" applyFill="1" applyBorder="1" applyAlignment="1" applyProtection="1">
      <alignment horizontal="center"/>
      <protection hidden="1"/>
    </xf>
    <xf numFmtId="169" fontId="4" fillId="0" borderId="35" xfId="0" applyNumberFormat="1" applyFont="1" applyFill="1" applyBorder="1" applyAlignment="1" applyProtection="1">
      <alignment horizontal="center"/>
      <protection hidden="1"/>
    </xf>
    <xf numFmtId="169" fontId="4" fillId="0" borderId="17" xfId="0" applyNumberFormat="1" applyFont="1" applyFill="1" applyBorder="1" applyAlignment="1" applyProtection="1">
      <alignment horizontal="center"/>
      <protection hidden="1"/>
    </xf>
    <xf numFmtId="169" fontId="4" fillId="35" borderId="35" xfId="0" applyNumberFormat="1" applyFont="1" applyFill="1" applyBorder="1" applyAlignment="1" applyProtection="1">
      <alignment horizontal="center"/>
      <protection hidden="1"/>
    </xf>
    <xf numFmtId="169" fontId="4" fillId="0" borderId="36" xfId="0" applyNumberFormat="1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169" fontId="0" fillId="33" borderId="16" xfId="0" applyNumberFormat="1" applyFont="1" applyFill="1" applyBorder="1" applyAlignment="1" applyProtection="1">
      <alignment horizontal="center" vertical="center"/>
      <protection locked="0"/>
    </xf>
    <xf numFmtId="169" fontId="0" fillId="33" borderId="19" xfId="0" applyNumberFormat="1" applyFont="1" applyFill="1" applyBorder="1" applyAlignment="1" applyProtection="1">
      <alignment horizontal="center" vertical="center"/>
      <protection locked="0"/>
    </xf>
    <xf numFmtId="169" fontId="0" fillId="0" borderId="11" xfId="0" applyNumberFormat="1" applyFont="1" applyFill="1" applyBorder="1" applyAlignment="1" applyProtection="1">
      <alignment horizontal="center" vertical="center"/>
      <protection/>
    </xf>
    <xf numFmtId="169" fontId="0" fillId="0" borderId="14" xfId="0" applyNumberFormat="1" applyFont="1" applyFill="1" applyBorder="1" applyAlignment="1" applyProtection="1">
      <alignment horizontal="center" vertical="center"/>
      <protection hidden="1"/>
    </xf>
    <xf numFmtId="169" fontId="0" fillId="0" borderId="37" xfId="0" applyNumberFormat="1" applyFont="1" applyFill="1" applyBorder="1" applyAlignment="1" applyProtection="1">
      <alignment horizontal="center" vertical="center"/>
      <protection hidden="1"/>
    </xf>
    <xf numFmtId="169" fontId="0" fillId="0" borderId="13" xfId="0" applyNumberFormat="1" applyFont="1" applyFill="1" applyBorder="1" applyAlignment="1" applyProtection="1">
      <alignment horizontal="center" vertical="center"/>
      <protection/>
    </xf>
    <xf numFmtId="169" fontId="0" fillId="0" borderId="20" xfId="0" applyNumberFormat="1" applyFont="1" applyFill="1" applyBorder="1" applyAlignment="1" applyProtection="1">
      <alignment horizontal="center" vertical="center"/>
      <protection hidden="1"/>
    </xf>
    <xf numFmtId="169" fontId="0" fillId="0" borderId="21" xfId="0" applyNumberFormat="1" applyFont="1" applyFill="1" applyBorder="1" applyAlignment="1" applyProtection="1">
      <alignment horizontal="center" vertical="center"/>
      <protection hidden="1"/>
    </xf>
    <xf numFmtId="169" fontId="0" fillId="0" borderId="18" xfId="0" applyNumberFormat="1" applyFont="1" applyFill="1" applyBorder="1" applyAlignment="1" applyProtection="1">
      <alignment horizontal="center" vertical="center"/>
      <protection/>
    </xf>
    <xf numFmtId="169" fontId="0" fillId="0" borderId="38" xfId="0" applyNumberFormat="1" applyFont="1" applyFill="1" applyBorder="1" applyAlignment="1" applyProtection="1">
      <alignment horizontal="center" vertical="center"/>
      <protection/>
    </xf>
    <xf numFmtId="169" fontId="0" fillId="33" borderId="39" xfId="0" applyNumberFormat="1" applyFont="1" applyFill="1" applyBorder="1" applyAlignment="1" applyProtection="1">
      <alignment horizontal="center" vertical="center"/>
      <protection locked="0"/>
    </xf>
    <xf numFmtId="169" fontId="0" fillId="33" borderId="40" xfId="0" applyNumberFormat="1" applyFont="1" applyFill="1" applyBorder="1" applyAlignment="1" applyProtection="1">
      <alignment horizontal="center"/>
      <protection/>
    </xf>
    <xf numFmtId="169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center"/>
      <protection locked="0"/>
    </xf>
    <xf numFmtId="0" fontId="12" fillId="36" borderId="1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left" vertical="center"/>
      <protection locked="0"/>
    </xf>
    <xf numFmtId="0" fontId="0" fillId="33" borderId="26" xfId="0" applyFont="1" applyFill="1" applyBorder="1" applyAlignment="1" applyProtection="1">
      <alignment horizontal="left" vertical="center"/>
      <protection locked="0"/>
    </xf>
    <xf numFmtId="0" fontId="0" fillId="33" borderId="41" xfId="0" applyFont="1" applyFill="1" applyBorder="1" applyAlignment="1" applyProtection="1">
      <alignment horizontal="left" vertical="center"/>
      <protection locked="0"/>
    </xf>
    <xf numFmtId="0" fontId="0" fillId="33" borderId="38" xfId="0" applyFont="1" applyFill="1" applyBorder="1" applyAlignment="1" applyProtection="1">
      <alignment horizontal="left" vertical="center"/>
      <protection locked="0"/>
    </xf>
    <xf numFmtId="1" fontId="0" fillId="0" borderId="42" xfId="0" applyNumberFormat="1" applyFont="1" applyFill="1" applyBorder="1" applyAlignment="1" applyProtection="1">
      <alignment horizontal="center" vertical="center"/>
      <protection hidden="1"/>
    </xf>
    <xf numFmtId="1" fontId="0" fillId="0" borderId="43" xfId="0" applyNumberFormat="1" applyFont="1" applyFill="1" applyBorder="1" applyAlignment="1" applyProtection="1">
      <alignment horizontal="center" vertical="center"/>
      <protection hidden="1"/>
    </xf>
    <xf numFmtId="1" fontId="0" fillId="0" borderId="44" xfId="0" applyNumberFormat="1" applyFont="1" applyFill="1" applyBorder="1" applyAlignment="1" applyProtection="1">
      <alignment horizontal="center" vertical="center"/>
      <protection hidden="1"/>
    </xf>
    <xf numFmtId="1" fontId="0" fillId="0" borderId="45" xfId="0" applyNumberFormat="1" applyFont="1" applyFill="1" applyBorder="1" applyAlignment="1" applyProtection="1">
      <alignment horizontal="center" vertical="center"/>
      <protection hidden="1"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46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47" xfId="0" applyFill="1" applyBorder="1" applyAlignment="1" applyProtection="1">
      <alignment horizontal="left" vertical="center"/>
      <protection locked="0"/>
    </xf>
    <xf numFmtId="0" fontId="0" fillId="33" borderId="41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horizontal="left" vertical="center"/>
      <protection locked="0"/>
    </xf>
    <xf numFmtId="164" fontId="0" fillId="33" borderId="0" xfId="0" applyNumberForma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14" fontId="5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13" fillId="33" borderId="0" xfId="0" applyFont="1" applyFill="1" applyBorder="1" applyAlignment="1" applyProtection="1">
      <alignment horizontal="center"/>
      <protection/>
    </xf>
    <xf numFmtId="0" fontId="12" fillId="33" borderId="27" xfId="0" applyFont="1" applyFill="1" applyBorder="1" applyAlignment="1" applyProtection="1">
      <alignment horizontal="left"/>
      <protection/>
    </xf>
    <xf numFmtId="0" fontId="12" fillId="33" borderId="17" xfId="0" applyFont="1" applyFill="1" applyBorder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ont>
        <color theme="0"/>
      </font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7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28575</xdr:rowOff>
    </xdr:from>
    <xdr:to>
      <xdr:col>1</xdr:col>
      <xdr:colOff>200025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1219200"/>
          <a:ext cx="1333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19050</xdr:rowOff>
    </xdr:from>
    <xdr:to>
      <xdr:col>16</xdr:col>
      <xdr:colOff>581025</xdr:colOff>
      <xdr:row>1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91150" y="114300"/>
          <a:ext cx="17240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nur für Kreisklasse verwenden</a:t>
          </a:r>
        </a:p>
      </xdr:txBody>
    </xdr:sp>
    <xdr:clientData fPrintsWithSheet="0"/>
  </xdr:twoCellAnchor>
  <xdr:twoCellAnchor>
    <xdr:from>
      <xdr:col>1</xdr:col>
      <xdr:colOff>66675</xdr:colOff>
      <xdr:row>7</xdr:row>
      <xdr:rowOff>28575</xdr:rowOff>
    </xdr:from>
    <xdr:to>
      <xdr:col>1</xdr:col>
      <xdr:colOff>200025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1219200"/>
          <a:ext cx="1333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19050</xdr:rowOff>
    </xdr:from>
    <xdr:to>
      <xdr:col>16</xdr:col>
      <xdr:colOff>581025</xdr:colOff>
      <xdr:row>1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91150" y="114300"/>
          <a:ext cx="17240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nur für Kreisklasse verwenden</a:t>
          </a:r>
        </a:p>
      </xdr:txBody>
    </xdr:sp>
    <xdr:clientData fPrintsWithSheet="0"/>
  </xdr:twoCellAnchor>
  <xdr:twoCellAnchor>
    <xdr:from>
      <xdr:col>1</xdr:col>
      <xdr:colOff>66675</xdr:colOff>
      <xdr:row>7</xdr:row>
      <xdr:rowOff>28575</xdr:rowOff>
    </xdr:from>
    <xdr:to>
      <xdr:col>1</xdr:col>
      <xdr:colOff>200025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80975" y="1219200"/>
          <a:ext cx="1333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</xdr:row>
      <xdr:rowOff>19050</xdr:rowOff>
    </xdr:from>
    <xdr:to>
      <xdr:col>16</xdr:col>
      <xdr:colOff>581025</xdr:colOff>
      <xdr:row>1</xdr:row>
      <xdr:rowOff>219075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505325" y="114300"/>
          <a:ext cx="26098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nur für Auflageschützen verwenden (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V2016-1)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Deimos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FF0000"/>
    <pageSetUpPr fitToPage="1"/>
  </sheetPr>
  <dimension ref="A1:AT64"/>
  <sheetViews>
    <sheetView showGridLines="0" showZeros="0" tabSelected="1" zoomScale="110" zoomScaleNormal="110" zoomScalePageLayoutView="0" workbookViewId="0" topLeftCell="B1">
      <selection activeCell="B32" sqref="B32:S32"/>
    </sheetView>
  </sheetViews>
  <sheetFormatPr defaultColWidth="0" defaultRowHeight="12.75" zeroHeight="1"/>
  <cols>
    <col min="1" max="1" width="1.7109375" style="0" customWidth="1"/>
    <col min="2" max="2" width="3.7109375" style="0" customWidth="1"/>
    <col min="3" max="4" width="15.7109375" style="0" customWidth="1"/>
    <col min="5" max="7" width="5.7109375" style="0" customWidth="1"/>
    <col min="8" max="8" width="5.7109375" style="0" hidden="1" customWidth="1"/>
    <col min="9" max="12" width="6.7109375" style="0" customWidth="1"/>
    <col min="13" max="13" width="5.7109375" style="0" hidden="1" customWidth="1"/>
    <col min="14" max="16" width="5.7109375" style="0" customWidth="1"/>
    <col min="17" max="18" width="15.7109375" style="0" customWidth="1"/>
    <col min="19" max="19" width="4.28125" style="0" customWidth="1"/>
    <col min="20" max="20" width="1.7109375" style="0" customWidth="1"/>
    <col min="21" max="23" width="8.28125" style="0" hidden="1" customWidth="1"/>
    <col min="24" max="24" width="11.00390625" style="0" hidden="1" customWidth="1"/>
    <col min="25" max="26" width="12.7109375" style="0" hidden="1" customWidth="1"/>
    <col min="27" max="29" width="11.00390625" style="0" hidden="1" customWidth="1"/>
    <col min="30" max="30" width="12.7109375" style="0" hidden="1" customWidth="1"/>
    <col min="31" max="34" width="7.00390625" style="0" hidden="1" customWidth="1"/>
    <col min="35" max="35" width="19.7109375" style="0" hidden="1" customWidth="1"/>
    <col min="36" max="36" width="11.57421875" style="0" hidden="1" customWidth="1"/>
    <col min="37" max="37" width="19.7109375" style="0" hidden="1" customWidth="1"/>
    <col min="38" max="38" width="34.7109375" style="0" hidden="1" customWidth="1"/>
    <col min="39" max="39" width="4.8515625" style="55" hidden="1" customWidth="1"/>
    <col min="40" max="40" width="11.57421875" style="0" hidden="1" customWidth="1"/>
    <col min="41" max="41" width="3.00390625" style="0" hidden="1" customWidth="1"/>
    <col min="42" max="42" width="11.57421875" style="0" hidden="1" customWidth="1"/>
    <col min="43" max="43" width="16.7109375" style="0" hidden="1" customWidth="1"/>
    <col min="44" max="44" width="11.421875" style="0" hidden="1" customWidth="1"/>
    <col min="45" max="45" width="20.7109375" style="0" hidden="1" customWidth="1"/>
    <col min="46" max="46" width="11.421875" style="0" hidden="1" customWidth="1"/>
    <col min="47" max="47" width="16.7109375" style="0" hidden="1" customWidth="1"/>
    <col min="48" max="48" width="11.421875" style="0" hidden="1" customWidth="1"/>
    <col min="49" max="49" width="20.7109375" style="0" hidden="1" customWidth="1"/>
    <col min="50" max="16384" width="11.421875" style="0" hidden="1" customWidth="1"/>
  </cols>
  <sheetData>
    <row r="1" spans="1:45" s="4" customFormat="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3"/>
      <c r="W1" s="3"/>
      <c r="Y1" s="3"/>
      <c r="AK1" s="4" t="s">
        <v>31</v>
      </c>
      <c r="AL1" s="61" t="s">
        <v>79</v>
      </c>
      <c r="AM1" s="51" t="s">
        <v>75</v>
      </c>
      <c r="AO1" s="4">
        <v>1</v>
      </c>
      <c r="AS1" s="5" t="s">
        <v>33</v>
      </c>
    </row>
    <row r="2" spans="1:45" s="4" customFormat="1" ht="18.75" customHeight="1">
      <c r="A2" s="1"/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"/>
      <c r="N2" s="1"/>
      <c r="O2" s="1"/>
      <c r="P2" s="1"/>
      <c r="Q2" s="1"/>
      <c r="R2" s="159" t="s">
        <v>117</v>
      </c>
      <c r="S2" s="159"/>
      <c r="T2" s="1"/>
      <c r="U2" s="2"/>
      <c r="V2" s="3"/>
      <c r="W2" s="3"/>
      <c r="Y2" s="3"/>
      <c r="AK2" s="4" t="s">
        <v>34</v>
      </c>
      <c r="AL2" s="62" t="s">
        <v>80</v>
      </c>
      <c r="AM2" s="51">
        <v>1</v>
      </c>
      <c r="AO2" s="4">
        <v>2</v>
      </c>
      <c r="AS2" s="5" t="s">
        <v>36</v>
      </c>
    </row>
    <row r="3" spans="1:43" s="4" customFormat="1" ht="13.5" customHeight="1">
      <c r="A3" s="1"/>
      <c r="B3" s="157" t="s">
        <v>1</v>
      </c>
      <c r="C3" s="157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S3" s="58"/>
      <c r="T3" s="1"/>
      <c r="U3" s="2"/>
      <c r="V3" s="3"/>
      <c r="W3" s="3"/>
      <c r="Y3" s="3"/>
      <c r="AK3" s="4" t="s">
        <v>38</v>
      </c>
      <c r="AL3" s="62" t="s">
        <v>81</v>
      </c>
      <c r="AM3" s="51">
        <v>2</v>
      </c>
      <c r="AO3" s="4">
        <v>3</v>
      </c>
      <c r="AQ3" s="60" t="s">
        <v>78</v>
      </c>
    </row>
    <row r="4" spans="1:43" s="4" customFormat="1" ht="13.5" customHeight="1">
      <c r="A4" s="1"/>
      <c r="B4" s="6" t="s">
        <v>2</v>
      </c>
      <c r="C4" s="7"/>
      <c r="D4" s="1"/>
      <c r="F4" s="1"/>
      <c r="G4" s="1"/>
      <c r="H4" s="1"/>
      <c r="I4" s="1"/>
      <c r="J4" s="1"/>
      <c r="K4" s="1"/>
      <c r="L4" s="1"/>
      <c r="M4" s="1"/>
      <c r="N4" s="1"/>
      <c r="O4" s="6" t="s">
        <v>3</v>
      </c>
      <c r="P4" s="1"/>
      <c r="Q4" s="123"/>
      <c r="R4" s="123"/>
      <c r="S4" s="1"/>
      <c r="T4" s="1"/>
      <c r="U4" s="2"/>
      <c r="V4" s="3"/>
      <c r="W4" s="3"/>
      <c r="Y4" s="3"/>
      <c r="AK4" s="4" t="s">
        <v>76</v>
      </c>
      <c r="AL4" s="62" t="s">
        <v>82</v>
      </c>
      <c r="AM4" s="51">
        <v>3</v>
      </c>
      <c r="AO4" s="4">
        <v>4</v>
      </c>
      <c r="AQ4" s="46" t="s">
        <v>32</v>
      </c>
    </row>
    <row r="5" spans="1:43" s="4" customFormat="1" ht="13.5" customHeight="1">
      <c r="A5" s="1"/>
      <c r="B5" s="1"/>
      <c r="C5" s="7"/>
      <c r="D5" s="1"/>
      <c r="E5" s="1"/>
      <c r="F5" s="1"/>
      <c r="G5" s="1"/>
      <c r="H5" s="1"/>
      <c r="I5" s="1"/>
      <c r="J5" s="1"/>
      <c r="K5" s="1"/>
      <c r="L5" s="1"/>
      <c r="M5" s="1"/>
      <c r="S5" s="1"/>
      <c r="T5" s="1"/>
      <c r="U5" s="2"/>
      <c r="V5" s="3"/>
      <c r="W5" s="3"/>
      <c r="Y5" s="3"/>
      <c r="AK5" s="4" t="s">
        <v>40</v>
      </c>
      <c r="AL5" s="62" t="s">
        <v>83</v>
      </c>
      <c r="AM5" s="51">
        <v>4</v>
      </c>
      <c r="AO5" s="4">
        <v>5</v>
      </c>
      <c r="AQ5" s="4" t="s">
        <v>35</v>
      </c>
    </row>
    <row r="6" spans="1:43" s="4" customFormat="1" ht="13.5" customHeight="1">
      <c r="A6" s="1"/>
      <c r="B6" s="1"/>
      <c r="C6" s="8" t="str">
        <f>IF(D6="Eingaben sind OK","","Fehlermeldungen: ")</f>
        <v>Fehlermeldungen: </v>
      </c>
      <c r="D6" s="9" t="str">
        <f>IF(E8="","Gruppe fehlt !",IF(K8="","Disziplin fehlt !",IF(Q4="","Ort fehlt !",IF(Q6="","Datum fehlt !",IF(D11="","Mannschaft 1 fehlt !",IF(J11="","Nummer Mannschaft 1 fehlt !",IF(O11="","Mannschaft 2 fehlt !",IF(S11="","Nummer Mannschaft 2 fehlt !","Eingaben sind OK"))))))))</f>
        <v>Gruppe fehlt !</v>
      </c>
      <c r="E6" s="56" t="str">
        <f>IF(D6="Eingaben sind OK"," ","Bitte alle grauen Felder ausfüllen ")</f>
        <v>Bitte alle grauen Felder ausfüllen </v>
      </c>
      <c r="F6" s="1"/>
      <c r="G6" s="1"/>
      <c r="H6" s="1"/>
      <c r="I6" s="1"/>
      <c r="J6" s="1"/>
      <c r="K6" s="125"/>
      <c r="L6" s="125"/>
      <c r="M6" s="125"/>
      <c r="N6" s="125"/>
      <c r="O6" s="10" t="s">
        <v>4</v>
      </c>
      <c r="P6" s="11"/>
      <c r="Q6" s="158"/>
      <c r="R6" s="123"/>
      <c r="S6" s="1"/>
      <c r="T6" s="1"/>
      <c r="U6" s="2"/>
      <c r="V6" s="3"/>
      <c r="W6" s="3"/>
      <c r="Y6" s="3"/>
      <c r="AK6" s="4" t="s">
        <v>71</v>
      </c>
      <c r="AL6" s="62" t="s">
        <v>84</v>
      </c>
      <c r="AM6" s="51">
        <v>5</v>
      </c>
      <c r="AO6" s="4">
        <v>6</v>
      </c>
      <c r="AQ6" s="4" t="s">
        <v>39</v>
      </c>
    </row>
    <row r="7" spans="1:43" s="4" customFormat="1" ht="13.5" customHeight="1">
      <c r="A7" s="1"/>
      <c r="B7" s="1"/>
      <c r="C7" s="7"/>
      <c r="D7" s="1"/>
      <c r="E7" s="1"/>
      <c r="F7" s="1"/>
      <c r="G7" s="1"/>
      <c r="H7" s="1"/>
      <c r="I7" s="1"/>
      <c r="J7" s="1"/>
      <c r="K7" s="125"/>
      <c r="L7" s="125"/>
      <c r="M7" s="125"/>
      <c r="N7" s="125"/>
      <c r="S7" s="1"/>
      <c r="T7" s="1"/>
      <c r="U7" s="2"/>
      <c r="V7" s="3"/>
      <c r="W7" s="3"/>
      <c r="Y7" s="3"/>
      <c r="AK7" s="4" t="s">
        <v>41</v>
      </c>
      <c r="AL7" s="62" t="s">
        <v>85</v>
      </c>
      <c r="AM7" s="51">
        <v>6</v>
      </c>
      <c r="AO7" s="4">
        <v>7</v>
      </c>
      <c r="AQ7" s="4" t="s">
        <v>118</v>
      </c>
    </row>
    <row r="8" spans="1:41" s="4" customFormat="1" ht="13.5" customHeight="1">
      <c r="A8" s="1"/>
      <c r="B8" s="13" t="s">
        <v>5</v>
      </c>
      <c r="C8" s="14" t="s">
        <v>6</v>
      </c>
      <c r="D8" s="15" t="s">
        <v>7</v>
      </c>
      <c r="E8" s="123"/>
      <c r="F8" s="123"/>
      <c r="G8" s="123"/>
      <c r="H8" s="122" t="s">
        <v>8</v>
      </c>
      <c r="I8" s="122"/>
      <c r="J8" s="122"/>
      <c r="K8" s="124"/>
      <c r="L8" s="124"/>
      <c r="M8" s="124"/>
      <c r="N8" s="124"/>
      <c r="O8" s="102" t="s">
        <v>116</v>
      </c>
      <c r="P8" s="16"/>
      <c r="Q8" s="16"/>
      <c r="R8" s="16"/>
      <c r="S8" s="16"/>
      <c r="T8" s="1"/>
      <c r="U8" s="2"/>
      <c r="V8" s="3"/>
      <c r="W8" s="3"/>
      <c r="Y8" s="3"/>
      <c r="AK8" s="4" t="s">
        <v>42</v>
      </c>
      <c r="AL8" s="62" t="s">
        <v>86</v>
      </c>
      <c r="AM8" s="51">
        <v>7</v>
      </c>
      <c r="AO8" s="4">
        <v>8</v>
      </c>
    </row>
    <row r="9" spans="2:41" s="4" customFormat="1" ht="12.75">
      <c r="B9" s="1"/>
      <c r="C9" s="1"/>
      <c r="D9" s="1"/>
      <c r="E9" s="1"/>
      <c r="F9" s="1"/>
      <c r="G9" s="1"/>
      <c r="H9" s="1"/>
      <c r="I9" s="12"/>
      <c r="J9" s="83"/>
      <c r="K9" s="1"/>
      <c r="L9" s="1"/>
      <c r="M9" s="17"/>
      <c r="N9" s="17"/>
      <c r="O9" s="17"/>
      <c r="P9" s="17"/>
      <c r="Q9" s="18"/>
      <c r="R9" s="18"/>
      <c r="S9" s="18"/>
      <c r="U9" s="3"/>
      <c r="V9" s="53"/>
      <c r="W9" s="3"/>
      <c r="Y9" s="3"/>
      <c r="AK9" s="4" t="s">
        <v>43</v>
      </c>
      <c r="AL9" s="62" t="s">
        <v>87</v>
      </c>
      <c r="AM9" s="51">
        <v>8</v>
      </c>
      <c r="AO9" s="4">
        <v>9</v>
      </c>
    </row>
    <row r="10" spans="1:41" s="4" customFormat="1" ht="12.75">
      <c r="A10" s="1"/>
      <c r="B10" s="19" t="s">
        <v>9</v>
      </c>
      <c r="C10" s="20"/>
      <c r="D10" s="21"/>
      <c r="E10" s="21"/>
      <c r="F10" s="21"/>
      <c r="G10" s="21"/>
      <c r="H10" s="21"/>
      <c r="I10" s="22"/>
      <c r="J10" s="23" t="s">
        <v>10</v>
      </c>
      <c r="K10" s="24" t="s">
        <v>11</v>
      </c>
      <c r="L10" s="21"/>
      <c r="M10" s="21"/>
      <c r="N10" s="21"/>
      <c r="O10" s="21"/>
      <c r="P10" s="21"/>
      <c r="Q10" s="21"/>
      <c r="R10" s="22"/>
      <c r="S10" s="25" t="s">
        <v>10</v>
      </c>
      <c r="T10" s="1"/>
      <c r="U10" s="2"/>
      <c r="V10" s="3"/>
      <c r="W10" s="3"/>
      <c r="X10" s="4">
        <f>IF(K8="Luftgewehr Jugend",2,IF(K8="Luftgewehr Auflage",3,IF(K8="Luftpistole Auflage",2,1)))</f>
        <v>1</v>
      </c>
      <c r="Y10" s="3"/>
      <c r="AK10" s="4" t="s">
        <v>44</v>
      </c>
      <c r="AL10" s="62" t="s">
        <v>88</v>
      </c>
      <c r="AM10" s="51">
        <v>9</v>
      </c>
      <c r="AO10" s="4">
        <v>10</v>
      </c>
    </row>
    <row r="11" spans="1:46" s="29" customFormat="1" ht="21.75" customHeight="1">
      <c r="A11" s="26"/>
      <c r="B11" s="140" t="s">
        <v>12</v>
      </c>
      <c r="C11" s="141"/>
      <c r="D11" s="142"/>
      <c r="E11" s="143"/>
      <c r="F11" s="143"/>
      <c r="G11" s="143"/>
      <c r="H11" s="143"/>
      <c r="I11" s="144"/>
      <c r="J11" s="54"/>
      <c r="K11" s="145" t="s">
        <v>13</v>
      </c>
      <c r="L11" s="145"/>
      <c r="M11" s="145"/>
      <c r="N11" s="146"/>
      <c r="O11" s="143"/>
      <c r="P11" s="143"/>
      <c r="Q11" s="143"/>
      <c r="R11" s="143"/>
      <c r="S11" s="52">
        <v>4</v>
      </c>
      <c r="T11" s="26"/>
      <c r="U11" s="27"/>
      <c r="V11" s="28"/>
      <c r="W11" s="28"/>
      <c r="Y11" s="28"/>
      <c r="AK11" s="4" t="s">
        <v>47</v>
      </c>
      <c r="AL11" s="4"/>
      <c r="AM11" s="51">
        <v>10</v>
      </c>
      <c r="AN11" s="4"/>
      <c r="AO11" s="4">
        <v>11</v>
      </c>
      <c r="AP11" s="4"/>
      <c r="AQ11" s="4"/>
      <c r="AR11" s="4"/>
      <c r="AS11" s="4"/>
      <c r="AT11" s="4"/>
    </row>
    <row r="12" spans="1:41" s="4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55" t="s">
        <v>14</v>
      </c>
      <c r="V12" s="155"/>
      <c r="W12" s="155"/>
      <c r="X12" s="155"/>
      <c r="Y12" s="3"/>
      <c r="AA12" s="147" t="s">
        <v>15</v>
      </c>
      <c r="AB12" s="147"/>
      <c r="AC12" s="147"/>
      <c r="AD12" s="147"/>
      <c r="AE12" s="147" t="s">
        <v>16</v>
      </c>
      <c r="AF12" s="147"/>
      <c r="AH12" s="147" t="s">
        <v>17</v>
      </c>
      <c r="AI12" s="147"/>
      <c r="AK12" s="4" t="s">
        <v>48</v>
      </c>
      <c r="AL12" s="4" t="s">
        <v>89</v>
      </c>
      <c r="AM12" s="51" t="s">
        <v>72</v>
      </c>
      <c r="AO12" s="4">
        <v>12</v>
      </c>
    </row>
    <row r="13" spans="1:46" s="34" customFormat="1" ht="19.5" customHeight="1" thickBot="1">
      <c r="A13" s="30"/>
      <c r="B13" s="99"/>
      <c r="C13" s="118" t="s">
        <v>18</v>
      </c>
      <c r="D13" s="119"/>
      <c r="E13" s="99">
        <v>1</v>
      </c>
      <c r="F13" s="99">
        <v>2</v>
      </c>
      <c r="G13" s="99">
        <v>3</v>
      </c>
      <c r="H13" s="99">
        <v>4</v>
      </c>
      <c r="I13" s="100" t="s">
        <v>19</v>
      </c>
      <c r="J13" s="120" t="s">
        <v>20</v>
      </c>
      <c r="K13" s="121"/>
      <c r="L13" s="101" t="s">
        <v>19</v>
      </c>
      <c r="M13" s="99">
        <v>4</v>
      </c>
      <c r="N13" s="99">
        <v>3</v>
      </c>
      <c r="O13" s="99">
        <v>2</v>
      </c>
      <c r="P13" s="99">
        <v>1</v>
      </c>
      <c r="Q13" s="118" t="s">
        <v>18</v>
      </c>
      <c r="R13" s="119"/>
      <c r="S13" s="31"/>
      <c r="T13" s="30"/>
      <c r="U13" s="32" t="s">
        <v>21</v>
      </c>
      <c r="V13" s="32" t="s">
        <v>22</v>
      </c>
      <c r="W13" s="32" t="s">
        <v>23</v>
      </c>
      <c r="X13" s="32" t="s">
        <v>24</v>
      </c>
      <c r="Y13" s="33"/>
      <c r="AA13" s="32" t="s">
        <v>24</v>
      </c>
      <c r="AB13" s="32" t="s">
        <v>23</v>
      </c>
      <c r="AC13" s="32" t="s">
        <v>22</v>
      </c>
      <c r="AD13" s="32" t="s">
        <v>21</v>
      </c>
      <c r="AE13" s="34" t="s">
        <v>25</v>
      </c>
      <c r="AF13" s="34" t="s">
        <v>26</v>
      </c>
      <c r="AH13" s="34" t="s">
        <v>25</v>
      </c>
      <c r="AI13" s="34" t="s">
        <v>26</v>
      </c>
      <c r="AK13" s="4" t="s">
        <v>49</v>
      </c>
      <c r="AL13" s="4" t="s">
        <v>90</v>
      </c>
      <c r="AM13" s="51" t="s">
        <v>73</v>
      </c>
      <c r="AN13" s="4"/>
      <c r="AO13" s="4">
        <v>13</v>
      </c>
      <c r="AP13" s="4"/>
      <c r="AQ13" s="4"/>
      <c r="AR13" s="4"/>
      <c r="AS13" s="4"/>
      <c r="AT13" s="4"/>
    </row>
    <row r="14" spans="1:41" s="4" customFormat="1" ht="16.5" customHeight="1">
      <c r="A14" s="1"/>
      <c r="B14" s="31">
        <v>1</v>
      </c>
      <c r="C14" s="116"/>
      <c r="D14" s="117"/>
      <c r="E14" s="103"/>
      <c r="F14" s="103"/>
      <c r="G14" s="104"/>
      <c r="H14" s="104"/>
      <c r="I14" s="105">
        <f>IF(K8="Luftgewehr Auflage",Y14-H14,Y14)</f>
        <v>0</v>
      </c>
      <c r="J14" s="106">
        <f>IF(X10=1,AE14,AF14)</f>
        <v>0</v>
      </c>
      <c r="K14" s="107">
        <f>IF(X10=1,AH14,AI14)</f>
        <v>0</v>
      </c>
      <c r="L14" s="105">
        <f>IF(K8="Luftgewehr Auflage",Z14-M14,Z14)</f>
        <v>0</v>
      </c>
      <c r="M14" s="103"/>
      <c r="N14" s="103"/>
      <c r="O14" s="103"/>
      <c r="P14" s="104"/>
      <c r="Q14" s="116"/>
      <c r="R14" s="117"/>
      <c r="S14" s="31">
        <v>1</v>
      </c>
      <c r="T14" s="1"/>
      <c r="U14" s="35">
        <f aca="true" t="shared" si="0" ref="U14:U20">IF(E14&gt;0,IF(LARGE(HeimS1,1)=E14,0.000007,IF(LARGE(HeimS1,2)=E14,0.000006,IF(LARGE(HeimS1,3)=E14,0.000005,IF(LARGE(HeimS1,4)=E14,0.000004,IF(LARGE(HeimS1,5)=E14,0.000003,IF(LARGE(HeimS1,6)=E14,0.000002,0.000001)))))),0)</f>
        <v>0</v>
      </c>
      <c r="V14" s="35">
        <f aca="true" t="shared" si="1" ref="V14:V20">IF(F14&gt;0,IF(LARGE(HeimS2,1)=F14,0.00007,IF(LARGE(HeimS2,2)=F14,0.00006,IF(LARGE(HeimS2,3)=F14,0.00005,IF(LARGE(HeimS2,4)=F14,0.00004,IF(LARGE(HeimS2,5)=F14,0.00003,IF(LARGE(HeimS2,6)=F14,0.00002,0.00001)))))),0)</f>
        <v>0</v>
      </c>
      <c r="W14" s="35">
        <f aca="true" t="shared" si="2" ref="W14:W20">IF(G14&gt;0,IF(LARGE(HeimS3,1)=G14,0.0007,IF(LARGE(HeimS3,2)=G14,0.0006,IF(LARGE(HeimS3,3)=G14,0.0005,IF(LARGE(HeimS3,4)=G14,0.0004,IF(LARGE(HeimS3,5)=G14,0.0003,IF(LARGE(HeimS3,6)=G14,0.0002,0.0001)))))),0)</f>
        <v>0</v>
      </c>
      <c r="X14" s="35">
        <f aca="true" t="shared" si="3" ref="X14:X20">IF(H14&gt;0,IF(LARGE(HeimS4,1)=H14,0.007,IF(LARGE(HeimS4,2)=H14,0.006,IF(LARGE(HeimS4,3)=H14,0.005,IF(LARGE(HeimS4,4)=H14,0.004,IF(LARGE(HeimS4,5)=H14,0.003,IF(LARGE(HeimS4,6)=H14,0.002,0.001)))))),0)</f>
        <v>0</v>
      </c>
      <c r="Y14" s="36">
        <f>IF(SUM(U14:X14)&gt;0,SUM(U14:X14)+SUM(E14:H14)+0.0000007,0)</f>
        <v>0</v>
      </c>
      <c r="Z14" s="36">
        <f>IF(SUM(AA14:AD14)&gt;0,SUM(AA14:AD14)+SUM(M14:P14)+0.0000007,0)</f>
        <v>0</v>
      </c>
      <c r="AA14" s="35">
        <f aca="true" t="shared" si="4" ref="AA14:AA20">IF(M14&gt;0,IF(LARGE(GastS4,1)=M14,0.007,IF(LARGE(GastS4,2)=M14,0.006,IF(LARGE(GastS4,3)=M14,0.005,IF(LARGE(GastS4,4)=M14,0.004,IF(LARGE(GastS4,5)=M14,0.003,IF(LARGE(GastS4,6)=M14,0.002,0.001)))))),0)</f>
        <v>0</v>
      </c>
      <c r="AB14" s="35">
        <f aca="true" t="shared" si="5" ref="AB14:AB20">IF(N14&gt;0,IF(LARGE(GastS3,1)=N14,0.0007,IF(LARGE(GastS3,2)=N14,0.0006,IF(LARGE(GastS3,3)=N14,0.0005,IF(LARGE(GastS3,4)=N14,0.0004,IF(LARGE(GastS3,5)=N14,0.0003,IF(LARGE(GastS3,6)=N14,0.0002,0.0001)))))),0)</f>
        <v>0</v>
      </c>
      <c r="AC14" s="35">
        <f aca="true" t="shared" si="6" ref="AC14:AC20">IF(O14&gt;0,IF(LARGE(GastS2,1)=O14,0.00007,IF(LARGE(GastS2,2)=O14,0.00006,IF(LARGE(GastS2,3)=O14,0.00005,IF(LARGE(GastS2,4)=O14,0.00004,IF(LARGE(GastS2,5)=O14,0.00003,IF(LARGE(GastS2,6)=O14,0.00002,0.00001)))))),0)</f>
        <v>0</v>
      </c>
      <c r="AD14" s="35">
        <f aca="true" t="shared" si="7" ref="AD14:AD20">IF(P14&gt;0,IF(LARGE(GastS1,1)=P14,0.000007,IF(LARGE(GastS1,2)=P14,0.000006,IF(LARGE(GastS1,3)=P14,0.000005,IF(LARGE(GastS1,4)=P14,0.000004,IF(LARGE(GastS1,5)=P14,0.000003,IF(LARGE(GastS1,6)=P14,0.000002,0.000001)))))),0)</f>
        <v>0</v>
      </c>
      <c r="AE14" s="84">
        <f aca="true" t="shared" si="8" ref="AE14:AE20">IF(LARGE(GesamtH,1)=I14,I14,IF(LARGE(GesamtH,2)=I14,I14,IF(LARGE(GesamtH,3)=I14,I14,IF(LARGE(GesamtH,4)=I14,I14,""))))</f>
        <v>0</v>
      </c>
      <c r="AF14" s="85">
        <f>IF(LARGE(GesamtH3,1)=I14,I14,IF(LARGE(GesamtH3,2)=I14,I14,IF(LARGE(GesamtH3,3)=I14,I14,"")))</f>
        <v>0</v>
      </c>
      <c r="AG14" s="86"/>
      <c r="AH14" s="84">
        <f aca="true" t="shared" si="9" ref="AH14:AH20">IF(LARGE(GesamtG,1)=L14,L14,IF(LARGE(GesamtG,2)=L14,L14,IF(LARGE(GesamtG,3)=L14,L14,IF(LARGE(GesamtG,4)=L14,L14,""))))</f>
        <v>0</v>
      </c>
      <c r="AI14" s="84">
        <f>IF(LARGE(GesamtG3,1)=L14,L14,IF(LARGE(GesamtG3,2)=L14,L14,IF(LARGE(GesamtG3,3)=L14,L14,"")))</f>
        <v>0</v>
      </c>
      <c r="AK14" s="4" t="s">
        <v>50</v>
      </c>
      <c r="AL14" s="4" t="s">
        <v>91</v>
      </c>
      <c r="AM14" s="51" t="s">
        <v>74</v>
      </c>
      <c r="AO14" s="4">
        <v>14</v>
      </c>
    </row>
    <row r="15" spans="1:41" s="4" customFormat="1" ht="16.5" customHeight="1">
      <c r="A15" s="1"/>
      <c r="B15" s="31">
        <v>2</v>
      </c>
      <c r="C15" s="116"/>
      <c r="D15" s="117"/>
      <c r="E15" s="103"/>
      <c r="F15" s="103"/>
      <c r="G15" s="104"/>
      <c r="H15" s="104"/>
      <c r="I15" s="105">
        <f>IF(K8="Luftgewehr Auflage",Y15-H15,Y15)</f>
        <v>0</v>
      </c>
      <c r="J15" s="106">
        <f>IF(X10=1,AE15,AF15)</f>
        <v>0</v>
      </c>
      <c r="K15" s="107">
        <f>IF(X10=1,AH15,AI15)</f>
        <v>0</v>
      </c>
      <c r="L15" s="108">
        <f>IF(K8="Luftgewehr Auflage",Z15-M15,Z15)</f>
        <v>0</v>
      </c>
      <c r="M15" s="103"/>
      <c r="N15" s="103"/>
      <c r="O15" s="103"/>
      <c r="P15" s="104"/>
      <c r="Q15" s="116"/>
      <c r="R15" s="117"/>
      <c r="S15" s="31">
        <v>2</v>
      </c>
      <c r="T15" s="1"/>
      <c r="U15" s="35">
        <f t="shared" si="0"/>
        <v>0</v>
      </c>
      <c r="V15" s="35">
        <f t="shared" si="1"/>
        <v>0</v>
      </c>
      <c r="W15" s="35">
        <f t="shared" si="2"/>
        <v>0</v>
      </c>
      <c r="X15" s="35">
        <f t="shared" si="3"/>
        <v>0</v>
      </c>
      <c r="Y15" s="36">
        <f>IF(SUM(U15:X15)&gt;0,SUM(U15:X15)+SUM(E15:H15)+0.0000006,0)</f>
        <v>0</v>
      </c>
      <c r="Z15" s="36">
        <f>IF(SUM(AA15:AD15)&gt;0,SUM(AA15:AD15)+SUM(M15:P15)+0.0000006,0)</f>
        <v>0</v>
      </c>
      <c r="AA15" s="35">
        <f t="shared" si="4"/>
        <v>0</v>
      </c>
      <c r="AB15" s="35">
        <f t="shared" si="5"/>
        <v>0</v>
      </c>
      <c r="AC15" s="35">
        <f t="shared" si="6"/>
        <v>0</v>
      </c>
      <c r="AD15" s="35">
        <f t="shared" si="7"/>
        <v>0</v>
      </c>
      <c r="AE15" s="87">
        <f t="shared" si="8"/>
        <v>0</v>
      </c>
      <c r="AF15" s="88">
        <f>IF(LARGE(GesamtH3,1)=I15,I15,IF(LARGE(GesamtH3,2)=I15,I15,IF(LARGE(GesamtH3,3)=I15,I15,"")))</f>
        <v>0</v>
      </c>
      <c r="AG15" s="89"/>
      <c r="AH15" s="87">
        <f t="shared" si="9"/>
        <v>0</v>
      </c>
      <c r="AI15" s="90">
        <f>IF(LARGE(GesamtG3,1)=L15,L15,IF(LARGE(GesamtG3,2)=L15,L15,IF(LARGE(GesamtG3,3)=L15,L15,"")))</f>
        <v>0</v>
      </c>
      <c r="AK15" s="4" t="s">
        <v>51</v>
      </c>
      <c r="AL15" s="4" t="s">
        <v>92</v>
      </c>
      <c r="AM15" s="51"/>
      <c r="AO15" s="4">
        <v>15</v>
      </c>
    </row>
    <row r="16" spans="1:41" s="4" customFormat="1" ht="16.5" customHeight="1">
      <c r="A16" s="1"/>
      <c r="B16" s="31">
        <v>3</v>
      </c>
      <c r="C16" s="116"/>
      <c r="D16" s="117"/>
      <c r="E16" s="103"/>
      <c r="F16" s="103"/>
      <c r="G16" s="104"/>
      <c r="H16" s="104"/>
      <c r="I16" s="105">
        <f>IF(K8="Luftgewehr Auflage",Y16-H16,Y16)</f>
        <v>0</v>
      </c>
      <c r="J16" s="106">
        <f>IF(X10=1,AE16,AF16)</f>
        <v>0</v>
      </c>
      <c r="K16" s="107">
        <f>IF(X10=1,AH16,AI16)</f>
        <v>0</v>
      </c>
      <c r="L16" s="108">
        <f>IF(K8="Luftgewehr Auflage",Z16-M16,Z16)</f>
        <v>0</v>
      </c>
      <c r="M16" s="103"/>
      <c r="N16" s="103"/>
      <c r="O16" s="103"/>
      <c r="P16" s="104"/>
      <c r="Q16" s="116"/>
      <c r="R16" s="117"/>
      <c r="S16" s="31">
        <v>3</v>
      </c>
      <c r="T16" s="1"/>
      <c r="U16" s="35">
        <f>IF(E16&gt;0,IF(LARGE(HeimS1,1)=E16,0.000007,IF(LARGE(HeimS1,2)=E16,0.000006,IF(LARGE(HeimS1,3)=E16,0.000005,IF(LARGE(HeimS1,4)=E16,0.000004,IF(LARGE(HeimS1,5)=E16,0.000003,IF(LARGE(HeimS1,6)=E16,0.000002,0.000001)))))),0)</f>
        <v>0</v>
      </c>
      <c r="V16" s="35">
        <f t="shared" si="1"/>
        <v>0</v>
      </c>
      <c r="W16" s="35">
        <f t="shared" si="2"/>
        <v>0</v>
      </c>
      <c r="X16" s="35">
        <f>IF(H16&gt;0,IF(LARGE(HeimS4,1)=H16,0.007,IF(LARGE(HeimS4,2)=H16,0.006,IF(LARGE(HeimS4,3)=H16,0.005,IF(LARGE(HeimS4,4)=H16,0.004,IF(LARGE(HeimS4,5)=H16,0.003,IF(LARGE(HeimS4,6)=H16,0.002,0.001)))))),0)</f>
        <v>0</v>
      </c>
      <c r="Y16" s="36">
        <f>IF(SUM(U16:X16)&gt;0,SUM(U16:X16)+SUM(E16:H16)+0.0000005,0)</f>
        <v>0</v>
      </c>
      <c r="Z16" s="36">
        <f>IF(SUM(AA16:AD16)&gt;0,SUM(AA16:AD16)+SUM(M16:P16)+0.0000005,0)</f>
        <v>0</v>
      </c>
      <c r="AA16" s="35">
        <f t="shared" si="4"/>
        <v>0</v>
      </c>
      <c r="AB16" s="35">
        <f t="shared" si="5"/>
        <v>0</v>
      </c>
      <c r="AC16" s="35">
        <f t="shared" si="6"/>
        <v>0</v>
      </c>
      <c r="AD16" s="35">
        <f t="shared" si="7"/>
        <v>0</v>
      </c>
      <c r="AE16" s="87">
        <f t="shared" si="8"/>
        <v>0</v>
      </c>
      <c r="AF16" s="88">
        <f>IF(LARGE(GesamtH3,1)=I16,I16,IF(LARGE(GesamtH3,2)=I16,I16,IF(LARGE(GesamtH3,3)=I16,I16,"")))</f>
        <v>0</v>
      </c>
      <c r="AG16" s="89"/>
      <c r="AH16" s="87">
        <f t="shared" si="9"/>
        <v>0</v>
      </c>
      <c r="AI16" s="90">
        <f>IF(LARGE(GesamtG3,1)=L16,L16,IF(LARGE(GesamtG3,2)=L16,L16,IF(LARGE(GesamtG3,3)=L16,L16,"")))</f>
        <v>0</v>
      </c>
      <c r="AK16" s="4" t="s">
        <v>52</v>
      </c>
      <c r="AL16" s="4" t="s">
        <v>93</v>
      </c>
      <c r="AM16" s="51"/>
      <c r="AO16" s="4">
        <v>16</v>
      </c>
    </row>
    <row r="17" spans="1:41" s="4" customFormat="1" ht="16.5" customHeight="1">
      <c r="A17" s="1"/>
      <c r="B17" s="31">
        <v>4</v>
      </c>
      <c r="C17" s="116"/>
      <c r="D17" s="117"/>
      <c r="E17" s="103"/>
      <c r="F17" s="103"/>
      <c r="G17" s="104"/>
      <c r="H17" s="104"/>
      <c r="I17" s="105">
        <f>IF(K8="Luftgewehr Auflage",Y17-H17,Y17)</f>
        <v>0</v>
      </c>
      <c r="J17" s="106">
        <f>IF(X10=1,AE17,AF17)</f>
        <v>0</v>
      </c>
      <c r="K17" s="107">
        <f>IF(X10=1,AH17,AI17)</f>
        <v>0</v>
      </c>
      <c r="L17" s="108">
        <f>IF(K8="Luftgewehr Auflage",Z17-M17,Z17)</f>
        <v>0</v>
      </c>
      <c r="M17" s="103"/>
      <c r="N17" s="103"/>
      <c r="O17" s="103"/>
      <c r="P17" s="104"/>
      <c r="Q17" s="116"/>
      <c r="R17" s="117"/>
      <c r="S17" s="31">
        <v>4</v>
      </c>
      <c r="T17" s="1"/>
      <c r="U17" s="35">
        <f t="shared" si="0"/>
        <v>0</v>
      </c>
      <c r="V17" s="35">
        <f t="shared" si="1"/>
        <v>0</v>
      </c>
      <c r="W17" s="35">
        <f t="shared" si="2"/>
        <v>0</v>
      </c>
      <c r="X17" s="35">
        <f t="shared" si="3"/>
        <v>0</v>
      </c>
      <c r="Y17" s="36">
        <f>IF(SUM(U17:X17)&gt;0,SUM(U17:X17)+SUM(E17:H17)+0.0000004,0)</f>
        <v>0</v>
      </c>
      <c r="Z17" s="36">
        <f>IF(SUM(AA17:AD17)&gt;0,SUM(AA17:AD17)+SUM(M17:P17)+0.0000004,0)</f>
        <v>0</v>
      </c>
      <c r="AA17" s="35">
        <f t="shared" si="4"/>
        <v>0</v>
      </c>
      <c r="AB17" s="35">
        <f t="shared" si="5"/>
        <v>0</v>
      </c>
      <c r="AC17" s="35">
        <f t="shared" si="6"/>
        <v>0</v>
      </c>
      <c r="AD17" s="35">
        <f t="shared" si="7"/>
        <v>0</v>
      </c>
      <c r="AE17" s="87">
        <f t="shared" si="8"/>
        <v>0</v>
      </c>
      <c r="AF17" s="88">
        <f>IF(LARGE(GesamtH3,1)=I17,I17,IF(LARGE(GesamtH3,2)=I17,I17,IF(LARGE(GesamtH3,3)=I17,I17,"")))</f>
        <v>0</v>
      </c>
      <c r="AG17" s="89"/>
      <c r="AH17" s="87">
        <f t="shared" si="9"/>
        <v>0</v>
      </c>
      <c r="AI17" s="90">
        <f>IF(LARGE(GesamtG3,1)=L17,L17,IF(LARGE(GesamtG3,2)=L17,L17,IF(LARGE(GesamtG3,3)=L17,L17,"")))</f>
        <v>0</v>
      </c>
      <c r="AK17" s="4" t="s">
        <v>53</v>
      </c>
      <c r="AL17" s="4" t="s">
        <v>94</v>
      </c>
      <c r="AM17" s="51"/>
      <c r="AO17" s="4">
        <v>17</v>
      </c>
    </row>
    <row r="18" spans="1:41" s="4" customFormat="1" ht="16.5" customHeight="1">
      <c r="A18" s="1"/>
      <c r="B18" s="64">
        <v>5</v>
      </c>
      <c r="C18" s="128"/>
      <c r="D18" s="129"/>
      <c r="E18" s="104"/>
      <c r="F18" s="104"/>
      <c r="G18" s="104"/>
      <c r="H18" s="104"/>
      <c r="I18" s="105">
        <f>IF(K8="Luftgewehr Auflage",Y18-H18,Y18)</f>
        <v>0</v>
      </c>
      <c r="J18" s="109">
        <f>IF(X10=1,AE18,AF18)</f>
        <v>0</v>
      </c>
      <c r="K18" s="110">
        <f>IF(X10=1,AH18,AI18)</f>
        <v>0</v>
      </c>
      <c r="L18" s="111">
        <f>IF(K8="Luftgewehr Auflage",Z18-M18,Z18)</f>
        <v>0</v>
      </c>
      <c r="M18" s="103"/>
      <c r="N18" s="103"/>
      <c r="O18" s="103"/>
      <c r="P18" s="103"/>
      <c r="Q18" s="128"/>
      <c r="R18" s="129"/>
      <c r="S18" s="64">
        <v>5</v>
      </c>
      <c r="T18" s="1"/>
      <c r="U18" s="35">
        <f t="shared" si="0"/>
        <v>0</v>
      </c>
      <c r="V18" s="35">
        <f t="shared" si="1"/>
        <v>0</v>
      </c>
      <c r="W18" s="35">
        <f t="shared" si="2"/>
        <v>0</v>
      </c>
      <c r="X18" s="35">
        <f t="shared" si="3"/>
        <v>0</v>
      </c>
      <c r="Y18" s="36">
        <f>IF(SUM(U18:X18)&gt;0,SUM(U18:X18)+SUM(E18:H18)+0.0000003,0)</f>
        <v>0</v>
      </c>
      <c r="Z18" s="36">
        <f>IF(SUM(AA18:AD18)&gt;0,SUM(AA18:AD18)+SUM(M18:P18)+0.0000003,0)</f>
        <v>0</v>
      </c>
      <c r="AA18" s="35">
        <f t="shared" si="4"/>
        <v>0</v>
      </c>
      <c r="AB18" s="35">
        <f t="shared" si="5"/>
        <v>0</v>
      </c>
      <c r="AC18" s="35">
        <f t="shared" si="6"/>
        <v>0</v>
      </c>
      <c r="AD18" s="35">
        <f t="shared" si="7"/>
        <v>0</v>
      </c>
      <c r="AE18" s="87">
        <f t="shared" si="8"/>
        <v>0</v>
      </c>
      <c r="AF18" s="88">
        <f>IF(LARGE(GesamtH3,1)=I18,I18,IF(LARGE(GesamtH3,2)=I18,I18,IF(LARGE(GesamtH,3)=I18,I18,"")))</f>
        <v>0</v>
      </c>
      <c r="AG18" s="89"/>
      <c r="AH18" s="87">
        <f t="shared" si="9"/>
        <v>0</v>
      </c>
      <c r="AI18" s="90">
        <f>IF(LARGE(GesamtG3,1)=L18,L18,IF(LARGE(GesamtG3,2)=L18,L18,IF(LARGE(GesamtG3,3)=L18,L18,"")))</f>
        <v>0</v>
      </c>
      <c r="AK18" s="4" t="s">
        <v>77</v>
      </c>
      <c r="AL18" s="4" t="s">
        <v>95</v>
      </c>
      <c r="AM18" s="51"/>
      <c r="AO18" s="4">
        <v>18</v>
      </c>
    </row>
    <row r="19" spans="1:41" s="4" customFormat="1" ht="16.5" customHeight="1" hidden="1" thickTop="1">
      <c r="A19" s="1"/>
      <c r="B19" s="68">
        <v>6</v>
      </c>
      <c r="C19" s="132"/>
      <c r="D19" s="133"/>
      <c r="E19" s="69"/>
      <c r="F19" s="69"/>
      <c r="G19" s="69"/>
      <c r="H19" s="69"/>
      <c r="I19" s="70">
        <f>IF(K8="Luftgewehr Auflage",Y19-H19,Y19)</f>
        <v>0</v>
      </c>
      <c r="J19" s="71">
        <f>IF(X10=1,AE19,0)</f>
        <v>0</v>
      </c>
      <c r="K19" s="72">
        <f>IF(X10=1,AH19,0)</f>
        <v>0</v>
      </c>
      <c r="L19" s="73">
        <f>IF(K8="Luftgewehr Auflage",Z19-M19,Z19)</f>
        <v>0</v>
      </c>
      <c r="M19" s="69"/>
      <c r="N19" s="69"/>
      <c r="O19" s="69"/>
      <c r="P19" s="69"/>
      <c r="Q19" s="126"/>
      <c r="R19" s="127"/>
      <c r="S19" s="68">
        <v>6</v>
      </c>
      <c r="T19" s="1"/>
      <c r="U19" s="35">
        <f t="shared" si="0"/>
        <v>0</v>
      </c>
      <c r="V19" s="35">
        <f t="shared" si="1"/>
        <v>0</v>
      </c>
      <c r="W19" s="35">
        <f t="shared" si="2"/>
        <v>0</v>
      </c>
      <c r="X19" s="35">
        <f t="shared" si="3"/>
        <v>0</v>
      </c>
      <c r="Y19" s="36">
        <f>IF(SUM(U19:X19)&gt;0,SUM(U19:X19)+SUM(E19:H19)+0.0000002,0)</f>
        <v>0</v>
      </c>
      <c r="Z19" s="36">
        <f>IF(SUM(AA19:AD19)&gt;0,SUM(AA19:AD19)+SUM(M19:P19)+0.0000002,0)</f>
        <v>0</v>
      </c>
      <c r="AA19" s="35">
        <f t="shared" si="4"/>
        <v>0</v>
      </c>
      <c r="AB19" s="35">
        <f t="shared" si="5"/>
        <v>0</v>
      </c>
      <c r="AC19" s="35">
        <f t="shared" si="6"/>
        <v>0</v>
      </c>
      <c r="AD19" s="35">
        <f t="shared" si="7"/>
        <v>0</v>
      </c>
      <c r="AE19" s="87">
        <f t="shared" si="8"/>
        <v>0</v>
      </c>
      <c r="AF19" s="88">
        <f>IF(LARGE(GesamtH3,1)=I19,I19,IF(LARGE(GesamtH3,2)=I19,I19,IF(LARGE(GesamtH3,3)=I19,I19,"")))</f>
        <v>0</v>
      </c>
      <c r="AG19" s="89"/>
      <c r="AH19" s="87">
        <f t="shared" si="9"/>
        <v>0</v>
      </c>
      <c r="AI19" s="90">
        <f>IF(LARGE(GesamtG,1)=L19,L19,IF(LARGE(GesamtG,2)=L19,L19,IF(LARGE(GesamtG,3)=L19,L19,"")))</f>
        <v>0</v>
      </c>
      <c r="AK19" s="4" t="s">
        <v>54</v>
      </c>
      <c r="AL19" s="4" t="s">
        <v>96</v>
      </c>
      <c r="AM19" s="51"/>
      <c r="AO19" s="4">
        <v>19</v>
      </c>
    </row>
    <row r="20" spans="1:41" s="4" customFormat="1" ht="16.5" customHeight="1" hidden="1" thickBot="1">
      <c r="A20" s="1"/>
      <c r="B20" s="64">
        <v>7</v>
      </c>
      <c r="C20" s="128"/>
      <c r="D20" s="129"/>
      <c r="E20" s="63"/>
      <c r="F20" s="63"/>
      <c r="G20" s="63"/>
      <c r="H20" s="63"/>
      <c r="I20" s="74">
        <f>IF(K8="Luftgewehr Auflage",Y20-H20,Y20)</f>
        <v>0</v>
      </c>
      <c r="J20" s="65">
        <f>IF(X10=1,AE20,0)</f>
        <v>0</v>
      </c>
      <c r="K20" s="66">
        <f>IF(X10=1,AH20,0)</f>
        <v>0</v>
      </c>
      <c r="L20" s="67">
        <f>IF(K8="Luftgewehr Auflage",Z20-M20,Z20)</f>
        <v>0</v>
      </c>
      <c r="M20" s="63"/>
      <c r="N20" s="63"/>
      <c r="O20" s="63"/>
      <c r="P20" s="63"/>
      <c r="Q20" s="128"/>
      <c r="R20" s="129"/>
      <c r="S20" s="64">
        <v>7</v>
      </c>
      <c r="T20" s="1"/>
      <c r="U20" s="35">
        <f t="shared" si="0"/>
        <v>0</v>
      </c>
      <c r="V20" s="35">
        <f t="shared" si="1"/>
        <v>0</v>
      </c>
      <c r="W20" s="35">
        <f t="shared" si="2"/>
        <v>0</v>
      </c>
      <c r="X20" s="35">
        <f t="shared" si="3"/>
        <v>0</v>
      </c>
      <c r="Y20" s="36">
        <f>IF(SUM(U20:X20)&gt;0,SUM(U20:X20)+SUM(E20:H20)+0.0000001,0)</f>
        <v>0</v>
      </c>
      <c r="Z20" s="36">
        <f>IF(SUM(AA20:AD20)&gt;0,SUM(AA20:AD20)+SUM(M20:P20)+0.0000001,0)</f>
        <v>0</v>
      </c>
      <c r="AA20" s="35">
        <f t="shared" si="4"/>
        <v>0</v>
      </c>
      <c r="AB20" s="35">
        <f t="shared" si="5"/>
        <v>0</v>
      </c>
      <c r="AC20" s="35">
        <f t="shared" si="6"/>
        <v>0</v>
      </c>
      <c r="AD20" s="35">
        <f t="shared" si="7"/>
        <v>0</v>
      </c>
      <c r="AE20" s="91">
        <f t="shared" si="8"/>
        <v>0</v>
      </c>
      <c r="AF20" s="92">
        <f>IF(LARGE(GesamtH3,1)=I20,I20,IF(LARGE(GesamtH3,2)=I20,I20,IF(LARGE(GesamtH3,3)=I20,I20,"")))</f>
        <v>0</v>
      </c>
      <c r="AG20" s="93"/>
      <c r="AH20" s="91">
        <f t="shared" si="9"/>
        <v>0</v>
      </c>
      <c r="AI20" s="94">
        <f>IF(LARGE(GesamtG,1)=L20,L20,IF(LARGE(GesamtG,2)=L20,L20,IF(LARGE(GesamtG,3)=L20,L20,"")))</f>
        <v>0</v>
      </c>
      <c r="AK20" s="4" t="s">
        <v>55</v>
      </c>
      <c r="AL20" s="4" t="s">
        <v>97</v>
      </c>
      <c r="AM20" s="51"/>
      <c r="AO20" s="4">
        <v>20</v>
      </c>
    </row>
    <row r="21" spans="1:41" s="4" customFormat="1" ht="1.5" customHeight="1">
      <c r="A21" s="1"/>
      <c r="B21" s="75"/>
      <c r="C21" s="76"/>
      <c r="D21" s="77"/>
      <c r="E21" s="78"/>
      <c r="F21" s="78"/>
      <c r="G21" s="78"/>
      <c r="H21" s="78"/>
      <c r="I21" s="79">
        <f>IF(K8="Luftgewehr Auflage",Y21-H21,Y21)</f>
        <v>0</v>
      </c>
      <c r="J21" s="80"/>
      <c r="K21" s="81"/>
      <c r="L21" s="82">
        <f>IF(J15="Luftgewehr Auflage",Z21-M21,Z21)</f>
        <v>0</v>
      </c>
      <c r="M21" s="78"/>
      <c r="N21" s="78"/>
      <c r="O21" s="78"/>
      <c r="P21" s="78"/>
      <c r="Q21" s="76"/>
      <c r="R21" s="77"/>
      <c r="S21" s="75"/>
      <c r="T21" s="1"/>
      <c r="U21" s="37"/>
      <c r="V21" s="37"/>
      <c r="W21" s="38"/>
      <c r="X21" s="39"/>
      <c r="Y21" s="40"/>
      <c r="Z21" s="41">
        <f>IF(M14&gt;0,IF(LARGE(Gast4,1)=M14,0.007,IF(LARGE(Gast4,2)=M14,0.006,IF(LARGE(Gast4,3)=M14,0.005,IF(LARGE(Gast4,4)=M14,0.004,IF(LARGE(Gast4,5)=M14,0.003,IF(LARGE(Gast4,6)=M14,0.002,0.001)))))),0)</f>
        <v>0</v>
      </c>
      <c r="AA21" s="41">
        <f>IF(N14&gt;0,IF(LARGE(Gast3,1)=N14,0.007,IF(LARGE(Gast3,2)=N14,0.006,IF(LARGE(Gast3,3)=N14,0.005,IF(LARGE(Gast3,4)=N14,0.004,IF(LARGE(Gast3,5)=N14,0.003,IF(LARGE(Gast3,6)=N14,0.002,0.001)))))),0)</f>
        <v>0</v>
      </c>
      <c r="AB21" s="42">
        <f>IF(O14&gt;0,IF(LARGE(Gast2,1)=O14,0.0007,IF(LARGE(Gast2,2)=O14,0.0006,IF(LARGE(Gast2,3)=O14,0.0005,IF(LARGE(Gast2,4)=O14,0.0004,IF(LARGE(Gast2,5)=O14,0.0003,IF(LARGE(Gast2,6)=O14,0.0002,0.0001)))))),0)</f>
        <v>0</v>
      </c>
      <c r="AC21" s="42">
        <f>IF(P14&gt;0,IF(LARGE(Gast1,1)=P14,0.00007,IF(LARGE(Gast1,2)=P14,0.00006,IF(LARGE(Gast1,3)=P14,0.00005,IF(LARGE(Gast1,4)=P14,0.00004,IF(LARGE(Gast1,5)=P14,0.00003,IF(LARGE(Gast1,6)=P14,0.00002,0.00001)))))),0)</f>
        <v>0</v>
      </c>
      <c r="AD21" s="43"/>
      <c r="AE21" s="95"/>
      <c r="AF21" s="96"/>
      <c r="AG21" s="97"/>
      <c r="AH21" s="95"/>
      <c r="AI21" s="98"/>
      <c r="AK21" s="4" t="s">
        <v>56</v>
      </c>
      <c r="AL21" s="4" t="s">
        <v>98</v>
      </c>
      <c r="AM21" s="51"/>
      <c r="AO21" s="4">
        <v>21</v>
      </c>
    </row>
    <row r="22" spans="1:41" s="4" customFormat="1" ht="16.5" customHeight="1">
      <c r="A22" s="1"/>
      <c r="B22" s="31" t="s">
        <v>27</v>
      </c>
      <c r="C22" s="134"/>
      <c r="D22" s="135"/>
      <c r="E22" s="113"/>
      <c r="F22" s="113"/>
      <c r="G22" s="113"/>
      <c r="H22" s="113"/>
      <c r="I22" s="115">
        <f>IF(K8="Luftgewehr Auflage",E22+F22+G22,E22+F22+G22+H22)</f>
        <v>0</v>
      </c>
      <c r="J22" s="136"/>
      <c r="K22" s="137"/>
      <c r="L22" s="112">
        <f>IF(K8="Luftgewehr Auflage",N22+O22+P22,M22+N22+O22+P22)</f>
        <v>0</v>
      </c>
      <c r="M22" s="113"/>
      <c r="N22" s="113"/>
      <c r="O22" s="113"/>
      <c r="P22" s="113"/>
      <c r="Q22" s="134"/>
      <c r="R22" s="135"/>
      <c r="S22" s="31" t="s">
        <v>27</v>
      </c>
      <c r="T22" s="1"/>
      <c r="U22" s="37"/>
      <c r="V22" s="37"/>
      <c r="W22" s="38"/>
      <c r="X22" s="39"/>
      <c r="Y22" s="40"/>
      <c r="AD22" s="43"/>
      <c r="AE22" s="87"/>
      <c r="AF22" s="88"/>
      <c r="AG22" s="89"/>
      <c r="AH22" s="87"/>
      <c r="AI22" s="90"/>
      <c r="AK22" s="4" t="s">
        <v>57</v>
      </c>
      <c r="AL22" s="4" t="s">
        <v>99</v>
      </c>
      <c r="AM22" s="51"/>
      <c r="AO22" s="4">
        <v>22</v>
      </c>
    </row>
    <row r="23" spans="1:41" s="4" customFormat="1" ht="16.5" customHeight="1" thickBot="1">
      <c r="A23" s="1"/>
      <c r="B23" s="31" t="s">
        <v>27</v>
      </c>
      <c r="C23" s="116"/>
      <c r="D23" s="117"/>
      <c r="E23" s="103"/>
      <c r="F23" s="103"/>
      <c r="G23" s="103"/>
      <c r="H23" s="103"/>
      <c r="I23" s="115">
        <f>IF(K8="Luftgewehr Auflage",E23+F23+G23,E23+F23+G23+H23)</f>
        <v>0</v>
      </c>
      <c r="J23" s="138"/>
      <c r="K23" s="139"/>
      <c r="L23" s="108">
        <f>IF(K8="Luftgewehr Auflage",N23+O23+P23,M23+N23+O23+P23)</f>
        <v>0</v>
      </c>
      <c r="M23" s="103"/>
      <c r="N23" s="103"/>
      <c r="O23" s="103"/>
      <c r="P23" s="103"/>
      <c r="Q23" s="116"/>
      <c r="R23" s="117"/>
      <c r="S23" s="31" t="s">
        <v>27</v>
      </c>
      <c r="T23" s="59"/>
      <c r="U23" s="37"/>
      <c r="V23" s="37"/>
      <c r="W23" s="38"/>
      <c r="X23" s="39"/>
      <c r="Y23" s="40"/>
      <c r="AD23" s="43"/>
      <c r="AE23" s="87"/>
      <c r="AF23" s="88"/>
      <c r="AG23" s="89"/>
      <c r="AH23" s="87"/>
      <c r="AI23" s="90"/>
      <c r="AK23" s="4" t="s">
        <v>58</v>
      </c>
      <c r="AL23" s="4" t="s">
        <v>100</v>
      </c>
      <c r="AM23" s="51"/>
      <c r="AO23" s="4">
        <v>23</v>
      </c>
    </row>
    <row r="24" spans="1:41" s="4" customFormat="1" ht="13.5" thickBot="1">
      <c r="A24" s="1"/>
      <c r="B24" s="44" t="s">
        <v>28</v>
      </c>
      <c r="C24" s="1"/>
      <c r="D24" s="1"/>
      <c r="E24" s="1"/>
      <c r="F24" s="1"/>
      <c r="G24" s="1"/>
      <c r="H24" s="1"/>
      <c r="I24" s="1"/>
      <c r="J24" s="114">
        <f>IF(X10=1,SUM(J14:J20),SUM(J14:J18))</f>
        <v>0</v>
      </c>
      <c r="K24" s="114">
        <f>IF(X10=1,SUM(K14:K20),SUM(K14:K18))</f>
        <v>0</v>
      </c>
      <c r="L24" s="1"/>
      <c r="M24" s="1"/>
      <c r="N24" s="1"/>
      <c r="O24" s="1"/>
      <c r="P24" s="1"/>
      <c r="Q24" s="1"/>
      <c r="R24" s="7"/>
      <c r="S24" s="1"/>
      <c r="T24" s="1"/>
      <c r="U24" s="2"/>
      <c r="V24" s="3"/>
      <c r="W24" s="3"/>
      <c r="Y24" s="3"/>
      <c r="AD24" s="3"/>
      <c r="AK24" s="4" t="s">
        <v>59</v>
      </c>
      <c r="AL24" s="4" t="s">
        <v>101</v>
      </c>
      <c r="AM24" s="51"/>
      <c r="AO24" s="4">
        <v>24</v>
      </c>
    </row>
    <row r="25" spans="1:41" s="4" customFormat="1" ht="15">
      <c r="A25" s="1"/>
      <c r="B25" s="57"/>
      <c r="C25" s="57"/>
      <c r="D25" s="1"/>
      <c r="E25" s="1"/>
      <c r="F25" s="1"/>
      <c r="G25" s="1"/>
      <c r="H25" s="1"/>
      <c r="I25" s="1"/>
      <c r="J25" s="45"/>
      <c r="K25" s="45"/>
      <c r="L25" s="1"/>
      <c r="M25" s="1"/>
      <c r="N25" s="1"/>
      <c r="O25" s="1"/>
      <c r="P25" s="1"/>
      <c r="Q25" s="1"/>
      <c r="R25" s="7"/>
      <c r="S25" s="1"/>
      <c r="T25" s="1"/>
      <c r="U25" s="3"/>
      <c r="V25" s="3"/>
      <c r="W25" s="3"/>
      <c r="Y25" s="3"/>
      <c r="AK25" s="4" t="s">
        <v>60</v>
      </c>
      <c r="AL25" s="4" t="s">
        <v>102</v>
      </c>
      <c r="AM25" s="51"/>
      <c r="AO25" s="4">
        <v>25</v>
      </c>
    </row>
    <row r="26" spans="1:41" s="4" customFormat="1" ht="19.5" customHeight="1">
      <c r="A26" s="1"/>
      <c r="B26" s="1"/>
      <c r="C26" s="130"/>
      <c r="D26" s="130"/>
      <c r="E26" s="1"/>
      <c r="F26" s="1"/>
      <c r="G26" s="1"/>
      <c r="H26" s="1"/>
      <c r="I26" s="131"/>
      <c r="J26" s="131"/>
      <c r="K26" s="131"/>
      <c r="L26" s="131"/>
      <c r="M26" s="1"/>
      <c r="N26" s="1"/>
      <c r="O26" s="1"/>
      <c r="P26" s="1"/>
      <c r="Q26" s="130"/>
      <c r="R26" s="130"/>
      <c r="S26" s="1"/>
      <c r="T26" s="1"/>
      <c r="U26" s="3"/>
      <c r="V26" s="3"/>
      <c r="W26" s="3"/>
      <c r="Y26" s="3"/>
      <c r="AK26" s="4" t="s">
        <v>61</v>
      </c>
      <c r="AL26" s="4" t="s">
        <v>103</v>
      </c>
      <c r="AM26" s="51"/>
      <c r="AO26" s="4">
        <v>26</v>
      </c>
    </row>
    <row r="27" spans="1:41" s="4" customFormat="1" ht="12.75">
      <c r="A27" s="1"/>
      <c r="B27" s="1"/>
      <c r="C27" s="148" t="s">
        <v>29</v>
      </c>
      <c r="D27" s="148"/>
      <c r="E27" s="1"/>
      <c r="F27" s="1"/>
      <c r="G27" s="1"/>
      <c r="H27" s="1"/>
      <c r="I27" s="148" t="s">
        <v>30</v>
      </c>
      <c r="J27" s="148"/>
      <c r="K27" s="148"/>
      <c r="L27" s="148"/>
      <c r="M27" s="1"/>
      <c r="N27" s="1"/>
      <c r="O27" s="1"/>
      <c r="P27" s="1"/>
      <c r="Q27" s="148" t="s">
        <v>29</v>
      </c>
      <c r="R27" s="148"/>
      <c r="S27" s="1"/>
      <c r="T27" s="1"/>
      <c r="U27" s="3"/>
      <c r="V27" s="3"/>
      <c r="W27" s="3"/>
      <c r="Y27" s="3"/>
      <c r="AK27" s="4" t="s">
        <v>62</v>
      </c>
      <c r="AL27" s="4" t="s">
        <v>104</v>
      </c>
      <c r="AM27" s="51"/>
      <c r="AO27" s="4">
        <v>27</v>
      </c>
    </row>
    <row r="28" spans="1:41" s="4" customFormat="1" ht="12.75">
      <c r="A28" s="1"/>
      <c r="B28" s="1"/>
      <c r="C28" s="1"/>
      <c r="D28" s="47"/>
      <c r="E28" s="1"/>
      <c r="F28" s="1"/>
      <c r="G28" s="1"/>
      <c r="H28" s="1"/>
      <c r="I28" s="1"/>
      <c r="J28" s="48"/>
      <c r="K28" s="1"/>
      <c r="L28" s="1"/>
      <c r="M28" s="1"/>
      <c r="N28" s="1"/>
      <c r="O28" s="1"/>
      <c r="P28" s="1"/>
      <c r="Q28" s="1"/>
      <c r="R28" s="47"/>
      <c r="S28" s="1"/>
      <c r="T28" s="1"/>
      <c r="U28" s="3"/>
      <c r="V28" s="3"/>
      <c r="W28" s="3"/>
      <c r="Y28" s="3"/>
      <c r="AK28" s="4" t="s">
        <v>63</v>
      </c>
      <c r="AL28" s="4" t="s">
        <v>105</v>
      </c>
      <c r="AM28" s="51"/>
      <c r="AO28" s="4">
        <v>28</v>
      </c>
    </row>
    <row r="29" spans="1:41" s="4" customFormat="1" ht="13.5">
      <c r="A29" s="1"/>
      <c r="B29" s="161" t="s">
        <v>37</v>
      </c>
      <c r="C29" s="162"/>
      <c r="D29" s="162"/>
      <c r="E29" s="162"/>
      <c r="F29" s="162"/>
      <c r="G29" s="162"/>
      <c r="H29" s="162"/>
      <c r="I29" s="162"/>
      <c r="J29" s="162"/>
      <c r="K29" s="162"/>
      <c r="L29" s="49"/>
      <c r="M29" s="49"/>
      <c r="N29" s="49"/>
      <c r="O29" s="49"/>
      <c r="P29" s="49"/>
      <c r="Q29" s="49"/>
      <c r="R29" s="49"/>
      <c r="S29" s="50"/>
      <c r="T29" s="1"/>
      <c r="U29" s="3"/>
      <c r="V29" s="3"/>
      <c r="W29" s="3"/>
      <c r="Y29" s="3"/>
      <c r="AK29" s="4" t="s">
        <v>64</v>
      </c>
      <c r="AL29" s="4" t="s">
        <v>106</v>
      </c>
      <c r="AM29" s="51"/>
      <c r="AO29" s="4">
        <v>29</v>
      </c>
    </row>
    <row r="30" spans="1:46" ht="12.75" customHeight="1">
      <c r="A30" s="1"/>
      <c r="B30" s="149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1"/>
      <c r="T30" s="1"/>
      <c r="U30" s="3"/>
      <c r="V30" s="3"/>
      <c r="W30" s="3"/>
      <c r="X30" s="4"/>
      <c r="Y30" s="3"/>
      <c r="Z30" s="4"/>
      <c r="AA30" s="4"/>
      <c r="AB30" s="4"/>
      <c r="AC30" s="4"/>
      <c r="AD30" s="4"/>
      <c r="AE30" s="4"/>
      <c r="AF30" s="4"/>
      <c r="AK30" s="4" t="s">
        <v>65</v>
      </c>
      <c r="AL30" s="4" t="s">
        <v>107</v>
      </c>
      <c r="AM30" s="51"/>
      <c r="AN30" s="4"/>
      <c r="AO30" s="4">
        <v>30</v>
      </c>
      <c r="AP30" s="4"/>
      <c r="AQ30" s="4"/>
      <c r="AR30" s="4"/>
      <c r="AS30" s="4"/>
      <c r="AT30" s="4"/>
    </row>
    <row r="31" spans="1:46" ht="12.75">
      <c r="A31" s="1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  <c r="T31" s="1"/>
      <c r="U31" s="3"/>
      <c r="V31" s="3"/>
      <c r="W31" s="3"/>
      <c r="X31" s="4"/>
      <c r="Y31" s="3"/>
      <c r="Z31" s="4"/>
      <c r="AA31" s="4"/>
      <c r="AB31" s="4"/>
      <c r="AC31" s="4"/>
      <c r="AD31" s="4"/>
      <c r="AE31" s="4"/>
      <c r="AF31" s="4"/>
      <c r="AK31" s="4" t="s">
        <v>66</v>
      </c>
      <c r="AL31" s="4" t="s">
        <v>108</v>
      </c>
      <c r="AM31" s="51"/>
      <c r="AN31" s="4"/>
      <c r="AO31" s="4">
        <v>31</v>
      </c>
      <c r="AP31" s="4"/>
      <c r="AQ31" s="4"/>
      <c r="AR31" s="4"/>
      <c r="AS31" s="4"/>
      <c r="AT31" s="4"/>
    </row>
    <row r="32" spans="1:46" ht="12.75">
      <c r="A32" s="1"/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1"/>
      <c r="T32" s="1"/>
      <c r="U32" s="3"/>
      <c r="V32" s="3"/>
      <c r="W32" s="3"/>
      <c r="X32" s="4"/>
      <c r="Y32" s="3"/>
      <c r="Z32" s="4"/>
      <c r="AA32" s="4"/>
      <c r="AB32" s="4"/>
      <c r="AC32" s="4"/>
      <c r="AD32" s="4"/>
      <c r="AE32" s="4"/>
      <c r="AF32" s="4"/>
      <c r="AK32" s="4" t="s">
        <v>67</v>
      </c>
      <c r="AL32" s="4" t="s">
        <v>109</v>
      </c>
      <c r="AM32" s="51"/>
      <c r="AN32" s="4"/>
      <c r="AO32" s="4">
        <v>30</v>
      </c>
      <c r="AP32" s="4"/>
      <c r="AQ32" s="4"/>
      <c r="AR32" s="4"/>
      <c r="AS32" s="4"/>
      <c r="AT32" s="4"/>
    </row>
    <row r="33" spans="1:46" ht="12.75">
      <c r="A33" s="1"/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1"/>
      <c r="T33" s="1"/>
      <c r="U33" s="3"/>
      <c r="V33" s="3"/>
      <c r="W33" s="3"/>
      <c r="X33" s="4"/>
      <c r="Y33" s="3"/>
      <c r="Z33" s="4"/>
      <c r="AA33" s="4"/>
      <c r="AB33" s="4"/>
      <c r="AC33" s="4"/>
      <c r="AD33" s="4"/>
      <c r="AE33" s="4"/>
      <c r="AF33" s="4"/>
      <c r="AK33" s="4" t="s">
        <v>68</v>
      </c>
      <c r="AL33" s="4" t="s">
        <v>110</v>
      </c>
      <c r="AM33" s="51"/>
      <c r="AN33" s="4"/>
      <c r="AO33" s="4">
        <v>31</v>
      </c>
      <c r="AP33" s="4"/>
      <c r="AQ33" s="4"/>
      <c r="AR33" s="4"/>
      <c r="AS33" s="4"/>
      <c r="AT33" s="4"/>
    </row>
    <row r="34" spans="1:46" ht="12.75">
      <c r="A34" s="1"/>
      <c r="B34" s="152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4"/>
      <c r="T34" s="1"/>
      <c r="U34" s="3"/>
      <c r="V34" s="3"/>
      <c r="W34" s="3"/>
      <c r="X34" s="4"/>
      <c r="Y34" s="3"/>
      <c r="Z34" s="4"/>
      <c r="AA34" s="4"/>
      <c r="AB34" s="4"/>
      <c r="AC34" s="4"/>
      <c r="AD34" s="4"/>
      <c r="AE34" s="4"/>
      <c r="AF34" s="4"/>
      <c r="AK34" s="4" t="s">
        <v>69</v>
      </c>
      <c r="AL34" s="4" t="s">
        <v>111</v>
      </c>
      <c r="AN34" s="4"/>
      <c r="AO34" s="4">
        <v>32</v>
      </c>
      <c r="AP34" s="4"/>
      <c r="AQ34" s="4"/>
      <c r="AR34" s="4"/>
      <c r="AS34" s="4"/>
      <c r="AT34" s="4"/>
    </row>
    <row r="35" spans="1:4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"/>
      <c r="V35" s="3"/>
      <c r="W35" s="3"/>
      <c r="X35" s="4"/>
      <c r="Y35" s="3"/>
      <c r="Z35" s="4"/>
      <c r="AA35" s="4"/>
      <c r="AB35" s="4"/>
      <c r="AC35" s="4"/>
      <c r="AD35" s="4"/>
      <c r="AE35" s="4"/>
      <c r="AF35" s="4"/>
      <c r="AK35" s="4" t="s">
        <v>70</v>
      </c>
      <c r="AL35" s="4" t="s">
        <v>112</v>
      </c>
      <c r="AN35" s="4"/>
      <c r="AO35" s="4">
        <v>33</v>
      </c>
      <c r="AP35" s="4"/>
      <c r="AQ35" s="4"/>
      <c r="AR35" s="4"/>
      <c r="AS35" s="4"/>
      <c r="AT35" s="4"/>
    </row>
    <row r="36" spans="1:46" ht="12.75">
      <c r="A36" s="1"/>
      <c r="B36" s="44" t="s">
        <v>45</v>
      </c>
      <c r="C36" s="44"/>
      <c r="D36" s="44"/>
      <c r="E36" s="44"/>
      <c r="F36" s="44"/>
      <c r="G36" s="44"/>
      <c r="H36" s="44"/>
      <c r="I36" s="44"/>
      <c r="J36" s="1"/>
      <c r="K36" s="1"/>
      <c r="L36" s="1"/>
      <c r="M36" s="1"/>
      <c r="N36" s="1"/>
      <c r="O36" s="1"/>
      <c r="P36" s="1"/>
      <c r="Q36" s="1"/>
      <c r="R36" s="160" t="s">
        <v>46</v>
      </c>
      <c r="S36" s="160"/>
      <c r="T36" s="1"/>
      <c r="U36" s="2"/>
      <c r="V36" s="3"/>
      <c r="W36" s="3"/>
      <c r="X36" s="4"/>
      <c r="Y36" s="3"/>
      <c r="Z36" s="4"/>
      <c r="AA36" s="4"/>
      <c r="AB36" s="4"/>
      <c r="AC36" s="4"/>
      <c r="AD36" s="4"/>
      <c r="AE36" s="4"/>
      <c r="AF36" s="4"/>
      <c r="AK36" s="4" t="s">
        <v>77</v>
      </c>
      <c r="AL36" s="4" t="s">
        <v>113</v>
      </c>
      <c r="AN36" s="4"/>
      <c r="AO36" s="4">
        <v>34</v>
      </c>
      <c r="AP36" s="4"/>
      <c r="AQ36" s="4"/>
      <c r="AR36" s="4"/>
      <c r="AS36" s="4"/>
      <c r="AT36" s="4"/>
    </row>
    <row r="37" spans="1:4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60" t="s">
        <v>119</v>
      </c>
      <c r="S37" s="160"/>
      <c r="T37" s="4"/>
      <c r="U37" s="3"/>
      <c r="V37" s="3"/>
      <c r="W37" s="3"/>
      <c r="X37" s="4"/>
      <c r="Y37" s="3"/>
      <c r="Z37" s="4"/>
      <c r="AA37" s="4"/>
      <c r="AB37" s="4"/>
      <c r="AC37" s="4"/>
      <c r="AD37" s="4"/>
      <c r="AE37" s="4"/>
      <c r="AF37" s="4"/>
      <c r="AK37" s="4"/>
      <c r="AL37" s="4" t="s">
        <v>114</v>
      </c>
      <c r="AN37" s="4"/>
      <c r="AO37" s="4">
        <v>35</v>
      </c>
      <c r="AP37" s="4"/>
      <c r="AQ37" s="4"/>
      <c r="AR37" s="4"/>
      <c r="AS37" s="4"/>
      <c r="AT37" s="4"/>
    </row>
    <row r="38" spans="1:4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3"/>
      <c r="V38" s="3"/>
      <c r="W38" s="3"/>
      <c r="X38" s="4"/>
      <c r="Y38" s="3"/>
      <c r="Z38" s="4"/>
      <c r="AA38" s="4"/>
      <c r="AB38" s="4"/>
      <c r="AC38" s="4"/>
      <c r="AD38" s="4"/>
      <c r="AE38" s="4"/>
      <c r="AF38" s="4"/>
      <c r="AK38" s="4"/>
      <c r="AL38" s="61" t="s">
        <v>115</v>
      </c>
      <c r="AN38" s="4"/>
      <c r="AO38" s="4">
        <v>36</v>
      </c>
      <c r="AP38" s="4"/>
      <c r="AQ38" s="4"/>
      <c r="AR38" s="4"/>
      <c r="AS38" s="4"/>
      <c r="AT38" s="4"/>
    </row>
    <row r="39" spans="1:4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3"/>
      <c r="V39" s="3"/>
      <c r="W39" s="3"/>
      <c r="X39" s="4"/>
      <c r="Y39" s="3"/>
      <c r="Z39" s="4"/>
      <c r="AA39" s="4"/>
      <c r="AB39" s="4"/>
      <c r="AC39" s="4"/>
      <c r="AD39" s="4"/>
      <c r="AE39" s="4"/>
      <c r="AF39" s="4"/>
      <c r="AK39" s="4"/>
      <c r="AQ39" s="4"/>
    </row>
    <row r="40" spans="1:37" ht="12.75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3"/>
      <c r="V40" s="3"/>
      <c r="W40" s="3"/>
      <c r="X40" s="4"/>
      <c r="Y40" s="3"/>
      <c r="Z40" s="4"/>
      <c r="AA40" s="4"/>
      <c r="AB40" s="4"/>
      <c r="AC40" s="4"/>
      <c r="AD40" s="4"/>
      <c r="AE40" s="4"/>
      <c r="AF40" s="4"/>
      <c r="AK40" s="4"/>
    </row>
    <row r="41" spans="1:32" ht="12.75" hidden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3"/>
      <c r="V41" s="3"/>
      <c r="W41" s="3"/>
      <c r="X41" s="4"/>
      <c r="Y41" s="3"/>
      <c r="Z41" s="4"/>
      <c r="AA41" s="4"/>
      <c r="AB41" s="4"/>
      <c r="AC41" s="4"/>
      <c r="AD41" s="4"/>
      <c r="AE41" s="4"/>
      <c r="AF41" s="4"/>
    </row>
    <row r="42" spans="1:32" ht="12.75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3"/>
      <c r="V42" s="3"/>
      <c r="W42" s="3"/>
      <c r="X42" s="4"/>
      <c r="Y42" s="3"/>
      <c r="Z42" s="4"/>
      <c r="AA42" s="4"/>
      <c r="AB42" s="4"/>
      <c r="AC42" s="4"/>
      <c r="AD42" s="4"/>
      <c r="AE42" s="4"/>
      <c r="AF42" s="4"/>
    </row>
    <row r="43" spans="1:32" ht="12.75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3"/>
      <c r="V43" s="3"/>
      <c r="W43" s="3"/>
      <c r="X43" s="4"/>
      <c r="Y43" s="3"/>
      <c r="Z43" s="4"/>
      <c r="AA43" s="4"/>
      <c r="AB43" s="4"/>
      <c r="AC43" s="4"/>
      <c r="AD43" s="4"/>
      <c r="AE43" s="4"/>
      <c r="AF43" s="4"/>
    </row>
    <row r="44" spans="1:32" ht="12.75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3"/>
      <c r="V44" s="3"/>
      <c r="W44" s="3"/>
      <c r="X44" s="4"/>
      <c r="Y44" s="3"/>
      <c r="Z44" s="4"/>
      <c r="AA44" s="4"/>
      <c r="AB44" s="4"/>
      <c r="AC44" s="4"/>
      <c r="AD44" s="4"/>
      <c r="AE44" s="4"/>
      <c r="AF44" s="4"/>
    </row>
    <row r="45" spans="1:32" ht="12.75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3"/>
      <c r="V45" s="3"/>
      <c r="W45" s="3"/>
      <c r="X45" s="4"/>
      <c r="Y45" s="3"/>
      <c r="Z45" s="4"/>
      <c r="AA45" s="4"/>
      <c r="AB45" s="4"/>
      <c r="AC45" s="4"/>
      <c r="AD45" s="4"/>
      <c r="AE45" s="4"/>
      <c r="AF45" s="4"/>
    </row>
    <row r="46" spans="1:32" ht="12.75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3"/>
      <c r="V46" s="3"/>
      <c r="W46" s="3"/>
      <c r="X46" s="4"/>
      <c r="Y46" s="3"/>
      <c r="Z46" s="4"/>
      <c r="AA46" s="4"/>
      <c r="AB46" s="4"/>
      <c r="AC46" s="4"/>
      <c r="AD46" s="4"/>
      <c r="AE46" s="4"/>
      <c r="AF46" s="4"/>
    </row>
    <row r="47" spans="1:32" ht="12.75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3"/>
      <c r="V47" s="3"/>
      <c r="W47" s="3"/>
      <c r="X47" s="4"/>
      <c r="Y47" s="3"/>
      <c r="Z47" s="4"/>
      <c r="AA47" s="4"/>
      <c r="AB47" s="4"/>
      <c r="AC47" s="4"/>
      <c r="AD47" s="4"/>
      <c r="AE47" s="4"/>
      <c r="AF47" s="4"/>
    </row>
    <row r="48" spans="1:32" ht="12.75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3"/>
      <c r="V48" s="3"/>
      <c r="W48" s="3"/>
      <c r="X48" s="4"/>
      <c r="Y48" s="3"/>
      <c r="Z48" s="4"/>
      <c r="AA48" s="4"/>
      <c r="AB48" s="4"/>
      <c r="AC48" s="4"/>
      <c r="AD48" s="4"/>
      <c r="AE48" s="4"/>
      <c r="AF48" s="4"/>
    </row>
    <row r="49" spans="1:32" ht="12.75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"/>
      <c r="V49" s="3"/>
      <c r="W49" s="3"/>
      <c r="X49" s="4"/>
      <c r="Y49" s="3"/>
      <c r="Z49" s="4"/>
      <c r="AA49" s="4"/>
      <c r="AB49" s="4"/>
      <c r="AC49" s="4"/>
      <c r="AD49" s="4"/>
      <c r="AE49" s="4"/>
      <c r="AF49" s="4"/>
    </row>
    <row r="50" spans="1:32" ht="12.75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3"/>
      <c r="V50" s="3"/>
      <c r="W50" s="3"/>
      <c r="X50" s="4"/>
      <c r="Y50" s="3"/>
      <c r="Z50" s="4"/>
      <c r="AA50" s="4"/>
      <c r="AB50" s="4"/>
      <c r="AC50" s="4"/>
      <c r="AD50" s="4"/>
      <c r="AE50" s="4"/>
      <c r="AF50" s="4"/>
    </row>
    <row r="51" spans="1:32" ht="12.75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"/>
      <c r="V51" s="3"/>
      <c r="W51" s="3"/>
      <c r="X51" s="4"/>
      <c r="Y51" s="3"/>
      <c r="Z51" s="4"/>
      <c r="AA51" s="4"/>
      <c r="AB51" s="4"/>
      <c r="AC51" s="4"/>
      <c r="AD51" s="4"/>
      <c r="AE51" s="4"/>
      <c r="AF51" s="4"/>
    </row>
    <row r="52" spans="1:32" ht="12.75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"/>
      <c r="V52" s="3"/>
      <c r="W52" s="3"/>
      <c r="X52" s="4"/>
      <c r="Y52" s="3"/>
      <c r="Z52" s="4"/>
      <c r="AA52" s="4"/>
      <c r="AB52" s="4"/>
      <c r="AC52" s="4"/>
      <c r="AD52" s="4"/>
      <c r="AE52" s="4"/>
      <c r="AF52" s="4"/>
    </row>
    <row r="53" spans="1:32" ht="12.75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"/>
      <c r="V53" s="3"/>
      <c r="W53" s="3"/>
      <c r="X53" s="4"/>
      <c r="Y53" s="3"/>
      <c r="Z53" s="4"/>
      <c r="AA53" s="4"/>
      <c r="AB53" s="4"/>
      <c r="AC53" s="4"/>
      <c r="AD53" s="4"/>
      <c r="AE53" s="4"/>
      <c r="AF53" s="4"/>
    </row>
    <row r="54" spans="1:32" ht="12.75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3"/>
      <c r="V54" s="3"/>
      <c r="W54" s="3"/>
      <c r="X54" s="4"/>
      <c r="Y54" s="3"/>
      <c r="Z54" s="4"/>
      <c r="AA54" s="4"/>
      <c r="AB54" s="4"/>
      <c r="AC54" s="4"/>
      <c r="AD54" s="4"/>
      <c r="AE54" s="4"/>
      <c r="AF54" s="4"/>
    </row>
    <row r="55" spans="1:32" ht="12.75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3"/>
      <c r="V55" s="3"/>
      <c r="W55" s="3"/>
      <c r="X55" s="4"/>
      <c r="Y55" s="3"/>
      <c r="Z55" s="4"/>
      <c r="AA55" s="4"/>
      <c r="AB55" s="4"/>
      <c r="AC55" s="4"/>
      <c r="AD55" s="4"/>
      <c r="AE55" s="4"/>
      <c r="AF55" s="4"/>
    </row>
    <row r="56" spans="1:32" ht="12.75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3"/>
      <c r="V56" s="3"/>
      <c r="W56" s="3"/>
      <c r="X56" s="4"/>
      <c r="Y56" s="3"/>
      <c r="Z56" s="4"/>
      <c r="AA56" s="4"/>
      <c r="AB56" s="4"/>
      <c r="AC56" s="4"/>
      <c r="AD56" s="4"/>
      <c r="AE56" s="4"/>
      <c r="AF56" s="4"/>
    </row>
    <row r="57" spans="1:32" ht="12.75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3"/>
      <c r="V57" s="3"/>
      <c r="W57" s="3"/>
      <c r="X57" s="4"/>
      <c r="Y57" s="3"/>
      <c r="Z57" s="4"/>
      <c r="AA57" s="4"/>
      <c r="AB57" s="4"/>
      <c r="AC57" s="4"/>
      <c r="AD57" s="4"/>
      <c r="AE57" s="4"/>
      <c r="AF57" s="4"/>
    </row>
    <row r="58" spans="1:32" ht="12.75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3"/>
      <c r="V58" s="3"/>
      <c r="W58" s="3"/>
      <c r="X58" s="4"/>
      <c r="Y58" s="3"/>
      <c r="Z58" s="4"/>
      <c r="AA58" s="4"/>
      <c r="AB58" s="4"/>
      <c r="AC58" s="4"/>
      <c r="AD58" s="4"/>
      <c r="AE58" s="4"/>
      <c r="AF58" s="4"/>
    </row>
    <row r="59" spans="1:32" ht="12.75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3"/>
      <c r="V59" s="3"/>
      <c r="W59" s="3"/>
      <c r="X59" s="4"/>
      <c r="Y59" s="3"/>
      <c r="Z59" s="4"/>
      <c r="AA59" s="4"/>
      <c r="AB59" s="4"/>
      <c r="AC59" s="4"/>
      <c r="AD59" s="4"/>
      <c r="AE59" s="4"/>
      <c r="AF59" s="4"/>
    </row>
    <row r="60" spans="1:32" ht="12.75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3"/>
      <c r="V60" s="3"/>
      <c r="W60" s="3"/>
      <c r="X60" s="4"/>
      <c r="Y60" s="3"/>
      <c r="Z60" s="4"/>
      <c r="AA60" s="4"/>
      <c r="AB60" s="4"/>
      <c r="AC60" s="4"/>
      <c r="AD60" s="4"/>
      <c r="AE60" s="4"/>
      <c r="AF60" s="4"/>
    </row>
    <row r="61" spans="1:32" ht="12.75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3"/>
      <c r="V61" s="3"/>
      <c r="W61" s="3"/>
      <c r="X61" s="4"/>
      <c r="Y61" s="3"/>
      <c r="Z61" s="4"/>
      <c r="AA61" s="4"/>
      <c r="AB61" s="4"/>
      <c r="AC61" s="4"/>
      <c r="AD61" s="4"/>
      <c r="AE61" s="4"/>
      <c r="AF61" s="4"/>
    </row>
    <row r="62" spans="1:32" ht="12.75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3"/>
      <c r="V62" s="3"/>
      <c r="W62" s="3"/>
      <c r="X62" s="4"/>
      <c r="Y62" s="3"/>
      <c r="Z62" s="4"/>
      <c r="AA62" s="4"/>
      <c r="AB62" s="4"/>
      <c r="AC62" s="4"/>
      <c r="AD62" s="4"/>
      <c r="AE62" s="4"/>
      <c r="AF62" s="4"/>
    </row>
    <row r="63" spans="1:32" ht="12.75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3"/>
      <c r="V63" s="3"/>
      <c r="W63" s="3"/>
      <c r="X63" s="4"/>
      <c r="Y63" s="3"/>
      <c r="Z63" s="4"/>
      <c r="AA63" s="4"/>
      <c r="AB63" s="4"/>
      <c r="AC63" s="4"/>
      <c r="AD63" s="4"/>
      <c r="AE63" s="4"/>
      <c r="AF63" s="4"/>
    </row>
    <row r="64" spans="1:32" ht="12.75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3"/>
      <c r="V64" s="3"/>
      <c r="W64" s="3"/>
      <c r="X64" s="4"/>
      <c r="Y64" s="3"/>
      <c r="Z64" s="4"/>
      <c r="AA64" s="4"/>
      <c r="AB64" s="4"/>
      <c r="AC64" s="4"/>
      <c r="AD64" s="4"/>
      <c r="AE64" s="4"/>
      <c r="AF64" s="4"/>
    </row>
  </sheetData>
  <sheetProtection password="C544" sheet="1" selectLockedCells="1"/>
  <mergeCells count="54">
    <mergeCell ref="AE12:AF12"/>
    <mergeCell ref="R37:S37"/>
    <mergeCell ref="R36:S36"/>
    <mergeCell ref="B29:K29"/>
    <mergeCell ref="B30:S30"/>
    <mergeCell ref="B31:S31"/>
    <mergeCell ref="B32:S32"/>
    <mergeCell ref="U12:X12"/>
    <mergeCell ref="AA12:AD12"/>
    <mergeCell ref="B2:L2"/>
    <mergeCell ref="B3:C3"/>
    <mergeCell ref="Q4:R4"/>
    <mergeCell ref="Q6:R6"/>
    <mergeCell ref="R2:S2"/>
    <mergeCell ref="K11:N11"/>
    <mergeCell ref="O11:R11"/>
    <mergeCell ref="AH12:AI12"/>
    <mergeCell ref="Q27:R27"/>
    <mergeCell ref="B33:S33"/>
    <mergeCell ref="B34:S34"/>
    <mergeCell ref="C14:D14"/>
    <mergeCell ref="Q14:R14"/>
    <mergeCell ref="C27:D27"/>
    <mergeCell ref="I27:L27"/>
    <mergeCell ref="C26:D26"/>
    <mergeCell ref="I26:L26"/>
    <mergeCell ref="Q26:R26"/>
    <mergeCell ref="C18:D18"/>
    <mergeCell ref="Q18:R18"/>
    <mergeCell ref="C19:D19"/>
    <mergeCell ref="C22:D22"/>
    <mergeCell ref="J22:K23"/>
    <mergeCell ref="Q22:R22"/>
    <mergeCell ref="C23:D23"/>
    <mergeCell ref="Q23:R23"/>
    <mergeCell ref="K8:N8"/>
    <mergeCell ref="K7:N7"/>
    <mergeCell ref="K6:N6"/>
    <mergeCell ref="Q19:R19"/>
    <mergeCell ref="C20:D20"/>
    <mergeCell ref="Q20:R20"/>
    <mergeCell ref="C16:D16"/>
    <mergeCell ref="Q16:R16"/>
    <mergeCell ref="C17:D17"/>
    <mergeCell ref="Q17:R17"/>
    <mergeCell ref="C13:D13"/>
    <mergeCell ref="J13:K13"/>
    <mergeCell ref="Q13:R13"/>
    <mergeCell ref="H8:J8"/>
    <mergeCell ref="E8:G8"/>
    <mergeCell ref="C15:D15"/>
    <mergeCell ref="Q15:R15"/>
    <mergeCell ref="B11:C11"/>
    <mergeCell ref="D11:I11"/>
  </mergeCells>
  <conditionalFormatting sqref="Q6:R6">
    <cfRule type="expression" priority="17" dxfId="2" stopIfTrue="1">
      <formula>$Q$6=""</formula>
    </cfRule>
  </conditionalFormatting>
  <conditionalFormatting sqref="Q4:R4">
    <cfRule type="expression" priority="16" dxfId="2" stopIfTrue="1">
      <formula>$Q$4=""</formula>
    </cfRule>
  </conditionalFormatting>
  <conditionalFormatting sqref="D6">
    <cfRule type="expression" priority="14" dxfId="7" stopIfTrue="1">
      <formula>$D$6="Eingaben OK"</formula>
    </cfRule>
  </conditionalFormatting>
  <conditionalFormatting sqref="E8:G8">
    <cfRule type="expression" priority="18" dxfId="2" stopIfTrue="1">
      <formula>$E$8=""</formula>
    </cfRule>
  </conditionalFormatting>
  <conditionalFormatting sqref="D11:I11">
    <cfRule type="expression" priority="20" dxfId="2" stopIfTrue="1">
      <formula>$D$11=""</formula>
    </cfRule>
  </conditionalFormatting>
  <conditionalFormatting sqref="J11">
    <cfRule type="expression" priority="21" dxfId="2" stopIfTrue="1">
      <formula>$J$11=""</formula>
    </cfRule>
  </conditionalFormatting>
  <conditionalFormatting sqref="O11:R11">
    <cfRule type="expression" priority="22" dxfId="2" stopIfTrue="1">
      <formula>$O$11=""</formula>
    </cfRule>
  </conditionalFormatting>
  <conditionalFormatting sqref="S11">
    <cfRule type="expression" priority="23" dxfId="2" stopIfTrue="1">
      <formula>$S$11=""</formula>
    </cfRule>
  </conditionalFormatting>
  <conditionalFormatting sqref="K8:N8">
    <cfRule type="expression" priority="2" dxfId="1" stopIfTrue="1">
      <formula>$K$8=""</formula>
    </cfRule>
  </conditionalFormatting>
  <conditionalFormatting sqref="O8">
    <cfRule type="expression" priority="1" dxfId="0" stopIfTrue="1">
      <formula>$D$6="Eingaben sind OK"</formula>
    </cfRule>
  </conditionalFormatting>
  <dataValidations count="11">
    <dataValidation type="date" allowBlank="1" showInputMessage="1" showErrorMessage="1" promptTitle="Wettkampfdatum" prompt="bitte eingeben&#10;tt.mm.jjjj" sqref="Q6:R6">
      <formula1>39600</formula1>
      <formula2>73050</formula2>
    </dataValidation>
    <dataValidation type="list" allowBlank="1" showInputMessage="1" showErrorMessage="1" promptTitle="Mannschaftsnummer" prompt="bitte in der Liste auswählen" errorTitle="Fehlerhafte Eingabe" error="bitte aus der liste auswählen" sqref="J11">
      <formula1>$AM$1:$AM$14</formula1>
    </dataValidation>
    <dataValidation type="list" allowBlank="1" showInputMessage="1" showErrorMessage="1" promptTitle="Mannschaftsnummer" prompt="bitte aus der Liste auswählen" errorTitle="Fehlerhafte Eingabe" error="Bitte die Liste über die" sqref="K11:N11">
      <formula1>$AM$1:$AM$11</formula1>
    </dataValidation>
    <dataValidation type="list" allowBlank="1" showInputMessage="1" showErrorMessage="1" promptTitle="Gruppennummer" prompt="bitte aus der Liste auswählen." errorTitle="Gruppennummer" error="bitte aus der Liste auswählen." sqref="E8:G8">
      <formula1>$AO$1:$AO$38</formula1>
    </dataValidation>
    <dataValidation type="list" allowBlank="1" showInputMessage="1" showErrorMessage="1" promptTitle="Mannschaftsnummer" prompt="bitte aus der Liste auswählen" errorTitle="Fehlerhafte Eingabe" error="Bitte die Liste über die" sqref="S11">
      <formula1>$AM$1:$AM$14</formula1>
    </dataValidation>
    <dataValidation allowBlank="1" showInputMessage="1" showErrorMessage="1" promptTitle="außer Konkurrenz-" prompt="Schützen bitte nur hier eintragen" sqref="C22:D23 Q22:R23"/>
    <dataValidation type="list" allowBlank="1" showInputMessage="1" showErrorMessage="1" promptTitle="Ortsangabe" prompt="vom Veranstalter auswählen" sqref="Q4:R4">
      <formula1>$AK$1:$AK$37</formula1>
    </dataValidation>
    <dataValidation type="list" allowBlank="1" showInputMessage="1" showErrorMessage="1" promptTitle="Mannschaft" prompt="bitte aus der Liste auswählen." errorTitle="Fehlerhafte Eingebe" error="bitte Mannschaft aus der Liste auswählen" sqref="O11:R11">
      <formula1>$AL$1:$AL$38</formula1>
    </dataValidation>
    <dataValidation type="decimal" allowBlank="1" showInputMessage="1" showErrorMessage="1" sqref="E14:G23">
      <formula1>0</formula1>
      <formula2>120</formula2>
    </dataValidation>
    <dataValidation type="list" allowBlank="1" showInputMessage="1" showErrorMessage="1" promptTitle="Auflage-Disziplin" prompt="bitte aus der Liste auswählen." sqref="K8:N8">
      <formula1>$AQ$6:$AQ$7</formula1>
    </dataValidation>
    <dataValidation type="list" allowBlank="1" showInputMessage="1" showErrorMessage="1" promptTitle="Mannschaft" prompt="bitte aus der Liste auswählen." errorTitle="Fehlerhafte Eingabe" error="bitte Mannschaft aus der Liste auswählen" sqref="D11:I11">
      <formula1>$AL$1:$AL$38</formula1>
    </dataValidation>
  </dataValidations>
  <printOptions horizontalCentered="1" verticalCentered="1"/>
  <pageMargins left="0.29527559055118113" right="0.29527559055118113" top="0.5905511811023623" bottom="0.29527559055118113" header="0.5905511811023623" footer="0.29527559055118113"/>
  <pageSetup fitToHeight="1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Besitzer</cp:lastModifiedBy>
  <cp:lastPrinted>2016-11-01T09:34:50Z</cp:lastPrinted>
  <dcterms:created xsi:type="dcterms:W3CDTF">2009-01-18T21:09:14Z</dcterms:created>
  <dcterms:modified xsi:type="dcterms:W3CDTF">2016-11-01T10:35:19Z</dcterms:modified>
  <cp:category/>
  <cp:version/>
  <cp:contentType/>
  <cp:contentStatus/>
</cp:coreProperties>
</file>